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9\"/>
    </mc:Choice>
  </mc:AlternateContent>
  <xr:revisionPtr revIDLastSave="0" documentId="13_ncr:1_{CECFB642-AD7A-41EF-A12E-D004AF403B96}" xr6:coauthVersionLast="45" xr6:coauthVersionMax="45" xr10:uidLastSave="{00000000-0000-0000-0000-000000000000}"/>
  <bookViews>
    <workbookView xWindow="930" yWindow="120" windowWidth="17385" windowHeight="13725" tabRatio="842" xr2:uid="{00000000-000D-0000-FFFF-FFFF00000000}"/>
  </bookViews>
  <sheets>
    <sheet name="Formato" sheetId="316" r:id="rId1"/>
    <sheet name="Predial" sheetId="900" r:id="rId2"/>
    <sheet name="Financiero " sheetId="640" r:id="rId3"/>
    <sheet name="Registro fotográfico social" sheetId="899" r:id="rId4"/>
    <sheet name="Registro fotográfico redes" sheetId="703" r:id="rId5"/>
    <sheet name="Registro fotográfico técnico" sheetId="893" r:id="rId6"/>
    <sheet name="Registro fotográfico túnel" sheetId="894" r:id="rId7"/>
    <sheet name="Registro fotográfico puentes" sheetId="895" r:id="rId8"/>
    <sheet name="Registro fotográfico OyM" sheetId="901" r:id="rId9"/>
    <sheet name="Reg fotográfico ambiental UF1y3" sheetId="896" r:id="rId10"/>
    <sheet name="R-CEC-22 REG. Fotografico UF2.1" sheetId="897" r:id="rId11"/>
    <sheet name="Reg fotog ambien Mjto UF1 y 2,1" sheetId="898"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s>
  <definedNames>
    <definedName name="\0" localSheetId="10">#REF!</definedName>
    <definedName name="\0" localSheetId="11">#REF!</definedName>
    <definedName name="\0" localSheetId="9">#REF!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11">#REF!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11">#REF!</definedName>
    <definedName name="\m" localSheetId="4">#REF!</definedName>
    <definedName name="\m" localSheetId="5">#REF!</definedName>
    <definedName name="\m">#REF!</definedName>
    <definedName name="\n" localSheetId="10">#REF!</definedName>
    <definedName name="\n" localSheetId="11">#REF!</definedName>
    <definedName name="\n" localSheetId="4">#REF!</definedName>
    <definedName name="\n" localSheetId="5">#REF!</definedName>
    <definedName name="\n">#REF!</definedName>
    <definedName name="\p" localSheetId="10">#REF!</definedName>
    <definedName name="\p" localSheetId="11">#REF!</definedName>
    <definedName name="\p" localSheetId="4">#REF!</definedName>
    <definedName name="\p" localSheetId="5">#REF!</definedName>
    <definedName name="\p">#REF!</definedName>
    <definedName name="\w" localSheetId="10">#REF!</definedName>
    <definedName name="\w" localSheetId="11">#REF!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0">[1]DATOS!$I:$I</definedName>
    <definedName name="____________________________gol2" localSheetId="11">[1]DATOS!$I:$I</definedName>
    <definedName name="____________________________gol2" localSheetId="9">[1]DATOS!$I:$I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0">[1]DATOS!$M:$M</definedName>
    <definedName name="____________________________gol3" localSheetId="11">[1]DATOS!$M:$M</definedName>
    <definedName name="____________________________gol3" localSheetId="9">[1]DATOS!$M:$M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0">[1]DATOS!$G:$G</definedName>
    <definedName name="____________________________pes1" localSheetId="11">[1]DATOS!$G:$G</definedName>
    <definedName name="____________________________pes1" localSheetId="9">[1]DATOS!$G:$G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0">[1]DATOS!$V:$V</definedName>
    <definedName name="____________________________pes10" localSheetId="11">[1]DATOS!$V:$V</definedName>
    <definedName name="____________________________pes10" localSheetId="9">[1]DATOS!$V:$V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0">[1]DATOS!$H:$H</definedName>
    <definedName name="____________________________pes2" localSheetId="11">[1]DATOS!$H:$H</definedName>
    <definedName name="____________________________pes2" localSheetId="9">[1]DATOS!$H:$H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0">[1]DATOS!$K:$K</definedName>
    <definedName name="____________________________pes3" localSheetId="11">[1]DATOS!$K:$K</definedName>
    <definedName name="____________________________pes3" localSheetId="9">[1]DATOS!$K:$K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0">[1]DATOS!$L:$L</definedName>
    <definedName name="____________________________pes4" localSheetId="11">[1]DATOS!$L:$L</definedName>
    <definedName name="____________________________pes4" localSheetId="9">[1]DATOS!$L:$L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0">[1]DATOS!$O:$O</definedName>
    <definedName name="____________________________pes5" localSheetId="11">[1]DATOS!$O:$O</definedName>
    <definedName name="____________________________pes5" localSheetId="9">[1]DATOS!$O:$O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0">[1]DATOS!$P:$P</definedName>
    <definedName name="____________________________pes6" localSheetId="11">[1]DATOS!$P:$P</definedName>
    <definedName name="____________________________pes6" localSheetId="9">[1]DATOS!$P:$P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0">[1]DATOS!$R:$R</definedName>
    <definedName name="____________________________pes7" localSheetId="11">[1]DATOS!$R:$R</definedName>
    <definedName name="____________________________pes7" localSheetId="9">[1]DATOS!$R:$R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0">[1]DATOS!$S:$S</definedName>
    <definedName name="____________________________pes8" localSheetId="11">[1]DATOS!$S:$S</definedName>
    <definedName name="____________________________pes8" localSheetId="9">[1]DATOS!$S:$S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0">[1]DATOS!$U:$U</definedName>
    <definedName name="____________________________pes9" localSheetId="11">[1]DATOS!$U:$U</definedName>
    <definedName name="____________________________pes9" localSheetId="9">[1]DATOS!$U:$U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0">[1]DATOS!$I:$I</definedName>
    <definedName name="___________________________gol2" localSheetId="11">[1]DATOS!$I:$I</definedName>
    <definedName name="___________________________gol2" localSheetId="9">[1]DATOS!$I:$I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0">[1]DATOS!$M:$M</definedName>
    <definedName name="___________________________gol3" localSheetId="11">[1]DATOS!$M:$M</definedName>
    <definedName name="___________________________gol3" localSheetId="9">[1]DATOS!$M:$M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0">[1]DATOS!$G:$G</definedName>
    <definedName name="___________________________pes1" localSheetId="11">[1]DATOS!$G:$G</definedName>
    <definedName name="___________________________pes1" localSheetId="9">[1]DATOS!$G:$G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0">[1]DATOS!$V:$V</definedName>
    <definedName name="___________________________pes10" localSheetId="11">[1]DATOS!$V:$V</definedName>
    <definedName name="___________________________pes10" localSheetId="9">[1]DATOS!$V:$V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0">[1]DATOS!$H:$H</definedName>
    <definedName name="___________________________pes2" localSheetId="11">[1]DATOS!$H:$H</definedName>
    <definedName name="___________________________pes2" localSheetId="9">[1]DATOS!$H:$H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0">[1]DATOS!$K:$K</definedName>
    <definedName name="___________________________pes3" localSheetId="11">[1]DATOS!$K:$K</definedName>
    <definedName name="___________________________pes3" localSheetId="9">[1]DATOS!$K:$K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0">[1]DATOS!$L:$L</definedName>
    <definedName name="___________________________pes4" localSheetId="11">[1]DATOS!$L:$L</definedName>
    <definedName name="___________________________pes4" localSheetId="9">[1]DATOS!$L:$L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0">[1]DATOS!$O:$O</definedName>
    <definedName name="___________________________pes5" localSheetId="11">[1]DATOS!$O:$O</definedName>
    <definedName name="___________________________pes5" localSheetId="9">[1]DATOS!$O:$O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0">[1]DATOS!$P:$P</definedName>
    <definedName name="___________________________pes6" localSheetId="11">[1]DATOS!$P:$P</definedName>
    <definedName name="___________________________pes6" localSheetId="9">[1]DATOS!$P:$P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0">[1]DATOS!$R:$R</definedName>
    <definedName name="___________________________pes7" localSheetId="11">[1]DATOS!$R:$R</definedName>
    <definedName name="___________________________pes7" localSheetId="9">[1]DATOS!$R:$R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0">[1]DATOS!$S:$S</definedName>
    <definedName name="___________________________pes8" localSheetId="11">[1]DATOS!$S:$S</definedName>
    <definedName name="___________________________pes8" localSheetId="9">[1]DATOS!$S:$S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0">[1]DATOS!$U:$U</definedName>
    <definedName name="___________________________pes9" localSheetId="11">[1]DATOS!$U:$U</definedName>
    <definedName name="___________________________pes9" localSheetId="9">[1]DATOS!$U:$U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0">[1]DATOS!$I:$I</definedName>
    <definedName name="__________________________gol2" localSheetId="11">[1]DATOS!$I:$I</definedName>
    <definedName name="__________________________gol2" localSheetId="9">[1]DATOS!$I:$I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0">[1]DATOS!$M:$M</definedName>
    <definedName name="__________________________gol3" localSheetId="11">[1]DATOS!$M:$M</definedName>
    <definedName name="__________________________gol3" localSheetId="9">[1]DATOS!$M:$M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0">[1]DATOS!$G:$G</definedName>
    <definedName name="__________________________pes1" localSheetId="11">[1]DATOS!$G:$G</definedName>
    <definedName name="__________________________pes1" localSheetId="9">[1]DATOS!$G:$G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0">[1]DATOS!$V:$V</definedName>
    <definedName name="__________________________pes10" localSheetId="11">[1]DATOS!$V:$V</definedName>
    <definedName name="__________________________pes10" localSheetId="9">[1]DATOS!$V:$V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0">[1]DATOS!$H:$H</definedName>
    <definedName name="__________________________pes2" localSheetId="11">[1]DATOS!$H:$H</definedName>
    <definedName name="__________________________pes2" localSheetId="9">[1]DATOS!$H:$H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0">[1]DATOS!$K:$K</definedName>
    <definedName name="__________________________pes3" localSheetId="11">[1]DATOS!$K:$K</definedName>
    <definedName name="__________________________pes3" localSheetId="9">[1]DATOS!$K:$K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0">[1]DATOS!$L:$L</definedName>
    <definedName name="__________________________pes4" localSheetId="11">[1]DATOS!$L:$L</definedName>
    <definedName name="__________________________pes4" localSheetId="9">[1]DATOS!$L:$L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0">[1]DATOS!$O:$O</definedName>
    <definedName name="__________________________pes5" localSheetId="11">[1]DATOS!$O:$O</definedName>
    <definedName name="__________________________pes5" localSheetId="9">[1]DATOS!$O:$O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0">[1]DATOS!$P:$P</definedName>
    <definedName name="__________________________pes6" localSheetId="11">[1]DATOS!$P:$P</definedName>
    <definedName name="__________________________pes6" localSheetId="9">[1]DATOS!$P:$P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0">[1]DATOS!$R:$R</definedName>
    <definedName name="__________________________pes7" localSheetId="11">[1]DATOS!$R:$R</definedName>
    <definedName name="__________________________pes7" localSheetId="9">[1]DATOS!$R:$R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0">[1]DATOS!$S:$S</definedName>
    <definedName name="__________________________pes8" localSheetId="11">[1]DATOS!$S:$S</definedName>
    <definedName name="__________________________pes8" localSheetId="9">[1]DATOS!$S:$S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0">[1]DATOS!$U:$U</definedName>
    <definedName name="__________________________pes9" localSheetId="11">[1]DATOS!$U:$U</definedName>
    <definedName name="__________________________pes9" localSheetId="9">[1]DATOS!$U:$U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0">[1]DATOS!$I:$I</definedName>
    <definedName name="_________________________gol2" localSheetId="11">[1]DATOS!$I:$I</definedName>
    <definedName name="_________________________gol2" localSheetId="9">[1]DATOS!$I:$I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0">[1]DATOS!$M:$M</definedName>
    <definedName name="_________________________gol3" localSheetId="11">[1]DATOS!$M:$M</definedName>
    <definedName name="_________________________gol3" localSheetId="9">[1]DATOS!$M:$M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0">[1]DATOS!$G:$G</definedName>
    <definedName name="_________________________pes1" localSheetId="11">[1]DATOS!$G:$G</definedName>
    <definedName name="_________________________pes1" localSheetId="9">[1]DATOS!$G:$G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0">[1]DATOS!$V:$V</definedName>
    <definedName name="_________________________pes10" localSheetId="11">[1]DATOS!$V:$V</definedName>
    <definedName name="_________________________pes10" localSheetId="9">[1]DATOS!$V:$V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0">[1]DATOS!$H:$H</definedName>
    <definedName name="_________________________pes2" localSheetId="11">[1]DATOS!$H:$H</definedName>
    <definedName name="_________________________pes2" localSheetId="9">[1]DATOS!$H:$H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0">[1]DATOS!$K:$K</definedName>
    <definedName name="_________________________pes3" localSheetId="11">[1]DATOS!$K:$K</definedName>
    <definedName name="_________________________pes3" localSheetId="9">[1]DATOS!$K:$K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0">[1]DATOS!$L:$L</definedName>
    <definedName name="_________________________pes4" localSheetId="11">[1]DATOS!$L:$L</definedName>
    <definedName name="_________________________pes4" localSheetId="9">[1]DATOS!$L:$L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0">[1]DATOS!$O:$O</definedName>
    <definedName name="_________________________pes5" localSheetId="11">[1]DATOS!$O:$O</definedName>
    <definedName name="_________________________pes5" localSheetId="9">[1]DATOS!$O:$O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0">[1]DATOS!$P:$P</definedName>
    <definedName name="_________________________pes6" localSheetId="11">[1]DATOS!$P:$P</definedName>
    <definedName name="_________________________pes6" localSheetId="9">[1]DATOS!$P:$P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0">[1]DATOS!$R:$R</definedName>
    <definedName name="_________________________pes7" localSheetId="11">[1]DATOS!$R:$R</definedName>
    <definedName name="_________________________pes7" localSheetId="9">[1]DATOS!$R:$R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0">[1]DATOS!$S:$S</definedName>
    <definedName name="_________________________pes8" localSheetId="11">[1]DATOS!$S:$S</definedName>
    <definedName name="_________________________pes8" localSheetId="9">[1]DATOS!$S:$S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0">[1]DATOS!$U:$U</definedName>
    <definedName name="_________________________pes9" localSheetId="11">[1]DATOS!$U:$U</definedName>
    <definedName name="_________________________pes9" localSheetId="9">[1]DATOS!$U:$U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0">[1]DATOS!$I:$I</definedName>
    <definedName name="________________________gol2" localSheetId="11">[1]DATOS!$I:$I</definedName>
    <definedName name="________________________gol2" localSheetId="9">[1]DATOS!$I:$I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0">[1]DATOS!$M:$M</definedName>
    <definedName name="________________________gol3" localSheetId="11">[1]DATOS!$M:$M</definedName>
    <definedName name="________________________gol3" localSheetId="9">[1]DATOS!$M:$M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0">[1]DATOS!$G:$G</definedName>
    <definedName name="________________________pes1" localSheetId="11">[1]DATOS!$G:$G</definedName>
    <definedName name="________________________pes1" localSheetId="9">[1]DATOS!$G:$G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0">[1]DATOS!$V:$V</definedName>
    <definedName name="________________________pes10" localSheetId="11">[1]DATOS!$V:$V</definedName>
    <definedName name="________________________pes10" localSheetId="9">[1]DATOS!$V:$V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0">[1]DATOS!$H:$H</definedName>
    <definedName name="________________________pes2" localSheetId="11">[1]DATOS!$H:$H</definedName>
    <definedName name="________________________pes2" localSheetId="9">[1]DATOS!$H:$H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0">[1]DATOS!$K:$K</definedName>
    <definedName name="________________________pes3" localSheetId="11">[1]DATOS!$K:$K</definedName>
    <definedName name="________________________pes3" localSheetId="9">[1]DATOS!$K:$K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0">[1]DATOS!$L:$L</definedName>
    <definedName name="________________________pes4" localSheetId="11">[1]DATOS!$L:$L</definedName>
    <definedName name="________________________pes4" localSheetId="9">[1]DATOS!$L:$L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0">[1]DATOS!$O:$O</definedName>
    <definedName name="________________________pes5" localSheetId="11">[1]DATOS!$O:$O</definedName>
    <definedName name="________________________pes5" localSheetId="9">[1]DATOS!$O:$O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0">[1]DATOS!$P:$P</definedName>
    <definedName name="________________________pes6" localSheetId="11">[1]DATOS!$P:$P</definedName>
    <definedName name="________________________pes6" localSheetId="9">[1]DATOS!$P:$P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0">[1]DATOS!$R:$R</definedName>
    <definedName name="________________________pes7" localSheetId="11">[1]DATOS!$R:$R</definedName>
    <definedName name="________________________pes7" localSheetId="9">[1]DATOS!$R:$R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0">[1]DATOS!$S:$S</definedName>
    <definedName name="________________________pes8" localSheetId="11">[1]DATOS!$S:$S</definedName>
    <definedName name="________________________pes8" localSheetId="9">[1]DATOS!$S:$S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0">[1]DATOS!$U:$U</definedName>
    <definedName name="________________________pes9" localSheetId="11">[1]DATOS!$U:$U</definedName>
    <definedName name="________________________pes9" localSheetId="9">[1]DATOS!$U:$U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0">[1]DATOS!$I:$I</definedName>
    <definedName name="_______________________gol2" localSheetId="11">[1]DATOS!$I:$I</definedName>
    <definedName name="_______________________gol2" localSheetId="9">[1]DATOS!$I:$I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0">[1]DATOS!$M:$M</definedName>
    <definedName name="_______________________gol3" localSheetId="11">[1]DATOS!$M:$M</definedName>
    <definedName name="_______________________gol3" localSheetId="9">[1]DATOS!$M:$M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0">[1]DATOS!$G:$G</definedName>
    <definedName name="_______________________pes1" localSheetId="11">[1]DATOS!$G:$G</definedName>
    <definedName name="_______________________pes1" localSheetId="9">[1]DATOS!$G:$G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0">[1]DATOS!$V:$V</definedName>
    <definedName name="_______________________pes10" localSheetId="11">[1]DATOS!$V:$V</definedName>
    <definedName name="_______________________pes10" localSheetId="9">[1]DATOS!$V:$V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0">[1]DATOS!$H:$H</definedName>
    <definedName name="_______________________pes2" localSheetId="11">[1]DATOS!$H:$H</definedName>
    <definedName name="_______________________pes2" localSheetId="9">[1]DATOS!$H:$H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0">[1]DATOS!$K:$K</definedName>
    <definedName name="_______________________pes3" localSheetId="11">[1]DATOS!$K:$K</definedName>
    <definedName name="_______________________pes3" localSheetId="9">[1]DATOS!$K:$K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0">[1]DATOS!$L:$L</definedName>
    <definedName name="_______________________pes4" localSheetId="11">[1]DATOS!$L:$L</definedName>
    <definedName name="_______________________pes4" localSheetId="9">[1]DATOS!$L:$L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0">[1]DATOS!$O:$O</definedName>
    <definedName name="_______________________pes5" localSheetId="11">[1]DATOS!$O:$O</definedName>
    <definedName name="_______________________pes5" localSheetId="9">[1]DATOS!$O:$O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0">[1]DATOS!$P:$P</definedName>
    <definedName name="_______________________pes6" localSheetId="11">[1]DATOS!$P:$P</definedName>
    <definedName name="_______________________pes6" localSheetId="9">[1]DATOS!$P:$P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0">[1]DATOS!$R:$R</definedName>
    <definedName name="_______________________pes7" localSheetId="11">[1]DATOS!$R:$R</definedName>
    <definedName name="_______________________pes7" localSheetId="9">[1]DATOS!$R:$R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0">[1]DATOS!$S:$S</definedName>
    <definedName name="_______________________pes8" localSheetId="11">[1]DATOS!$S:$S</definedName>
    <definedName name="_______________________pes8" localSheetId="9">[1]DATOS!$S:$S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0">[1]DATOS!$U:$U</definedName>
    <definedName name="_______________________pes9" localSheetId="11">[1]DATOS!$U:$U</definedName>
    <definedName name="_______________________pes9" localSheetId="9">[1]DATOS!$U:$U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0">[1]DATOS!$I:$I</definedName>
    <definedName name="______________________gol2" localSheetId="11">[1]DATOS!$I:$I</definedName>
    <definedName name="______________________gol2" localSheetId="9">[1]DATOS!$I:$I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0">[1]DATOS!$M:$M</definedName>
    <definedName name="______________________gol3" localSheetId="11">[1]DATOS!$M:$M</definedName>
    <definedName name="______________________gol3" localSheetId="9">[1]DATOS!$M:$M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0">[1]DATOS!$G:$G</definedName>
    <definedName name="______________________pes1" localSheetId="11">[1]DATOS!$G:$G</definedName>
    <definedName name="______________________pes1" localSheetId="9">[1]DATOS!$G:$G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0">[1]DATOS!$V:$V</definedName>
    <definedName name="______________________pes10" localSheetId="11">[1]DATOS!$V:$V</definedName>
    <definedName name="______________________pes10" localSheetId="9">[1]DATOS!$V:$V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0">[1]DATOS!$H:$H</definedName>
    <definedName name="______________________pes2" localSheetId="11">[1]DATOS!$H:$H</definedName>
    <definedName name="______________________pes2" localSheetId="9">[1]DATOS!$H:$H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0">[1]DATOS!$K:$K</definedName>
    <definedName name="______________________pes3" localSheetId="11">[1]DATOS!$K:$K</definedName>
    <definedName name="______________________pes3" localSheetId="9">[1]DATOS!$K:$K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0">[1]DATOS!$L:$L</definedName>
    <definedName name="______________________pes4" localSheetId="11">[1]DATOS!$L:$L</definedName>
    <definedName name="______________________pes4" localSheetId="9">[1]DATOS!$L:$L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0">[1]DATOS!$O:$O</definedName>
    <definedName name="______________________pes5" localSheetId="11">[1]DATOS!$O:$O</definedName>
    <definedName name="______________________pes5" localSheetId="9">[1]DATOS!$O:$O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0">[1]DATOS!$P:$P</definedName>
    <definedName name="______________________pes6" localSheetId="11">[1]DATOS!$P:$P</definedName>
    <definedName name="______________________pes6" localSheetId="9">[1]DATOS!$P:$P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0">[1]DATOS!$R:$R</definedName>
    <definedName name="______________________pes7" localSheetId="11">[1]DATOS!$R:$R</definedName>
    <definedName name="______________________pes7" localSheetId="9">[1]DATOS!$R:$R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0">[1]DATOS!$S:$S</definedName>
    <definedName name="______________________pes8" localSheetId="11">[1]DATOS!$S:$S</definedName>
    <definedName name="______________________pes8" localSheetId="9">[1]DATOS!$S:$S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0">[1]DATOS!$U:$U</definedName>
    <definedName name="______________________pes9" localSheetId="11">[1]DATOS!$U:$U</definedName>
    <definedName name="______________________pes9" localSheetId="9">[1]DATOS!$U:$U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0">[1]DATOS!$I:$I</definedName>
    <definedName name="_____________________gol2" localSheetId="11">[1]DATOS!$I:$I</definedName>
    <definedName name="_____________________gol2" localSheetId="9">[1]DATOS!$I:$I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0">[1]DATOS!$M:$M</definedName>
    <definedName name="_____________________gol3" localSheetId="11">[1]DATOS!$M:$M</definedName>
    <definedName name="_____________________gol3" localSheetId="9">[1]DATOS!$M:$M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0">[1]DATOS!$G:$G</definedName>
    <definedName name="_____________________pes1" localSheetId="11">[1]DATOS!$G:$G</definedName>
    <definedName name="_____________________pes1" localSheetId="9">[1]DATOS!$G:$G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0">[1]DATOS!$V:$V</definedName>
    <definedName name="_____________________pes10" localSheetId="11">[1]DATOS!$V:$V</definedName>
    <definedName name="_____________________pes10" localSheetId="9">[1]DATOS!$V:$V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0">[1]DATOS!$H:$H</definedName>
    <definedName name="_____________________pes2" localSheetId="11">[1]DATOS!$H:$H</definedName>
    <definedName name="_____________________pes2" localSheetId="9">[1]DATOS!$H:$H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0">[1]DATOS!$K:$K</definedName>
    <definedName name="_____________________pes3" localSheetId="11">[1]DATOS!$K:$K</definedName>
    <definedName name="_____________________pes3" localSheetId="9">[1]DATOS!$K:$K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0">[1]DATOS!$L:$L</definedName>
    <definedName name="_____________________pes4" localSheetId="11">[1]DATOS!$L:$L</definedName>
    <definedName name="_____________________pes4" localSheetId="9">[1]DATOS!$L:$L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0">[1]DATOS!$O:$O</definedName>
    <definedName name="_____________________pes5" localSheetId="11">[1]DATOS!$O:$O</definedName>
    <definedName name="_____________________pes5" localSheetId="9">[1]DATOS!$O:$O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0">[1]DATOS!$P:$P</definedName>
    <definedName name="_____________________pes6" localSheetId="11">[1]DATOS!$P:$P</definedName>
    <definedName name="_____________________pes6" localSheetId="9">[1]DATOS!$P:$P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0">[1]DATOS!$R:$R</definedName>
    <definedName name="_____________________pes7" localSheetId="11">[1]DATOS!$R:$R</definedName>
    <definedName name="_____________________pes7" localSheetId="9">[1]DATOS!$R:$R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0">[1]DATOS!$S:$S</definedName>
    <definedName name="_____________________pes8" localSheetId="11">[1]DATOS!$S:$S</definedName>
    <definedName name="_____________________pes8" localSheetId="9">[1]DATOS!$S:$S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0">[1]DATOS!$U:$U</definedName>
    <definedName name="_____________________pes9" localSheetId="11">[1]DATOS!$U:$U</definedName>
    <definedName name="_____________________pes9" localSheetId="9">[1]DATOS!$U:$U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0">[1]DATOS!$I:$I</definedName>
    <definedName name="____________________gol2" localSheetId="11">[1]DATOS!$I:$I</definedName>
    <definedName name="____________________gol2" localSheetId="9">[1]DATOS!$I:$I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0">[1]DATOS!$M:$M</definedName>
    <definedName name="____________________gol3" localSheetId="11">[1]DATOS!$M:$M</definedName>
    <definedName name="____________________gol3" localSheetId="9">[1]DATOS!$M:$M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0">[1]DATOS!$G:$G</definedName>
    <definedName name="____________________pes1" localSheetId="11">[1]DATOS!$G:$G</definedName>
    <definedName name="____________________pes1" localSheetId="9">[1]DATOS!$G:$G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0">[1]DATOS!$V:$V</definedName>
    <definedName name="____________________pes10" localSheetId="11">[1]DATOS!$V:$V</definedName>
    <definedName name="____________________pes10" localSheetId="9">[1]DATOS!$V:$V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0">[1]DATOS!$H:$H</definedName>
    <definedName name="____________________pes2" localSheetId="11">[1]DATOS!$H:$H</definedName>
    <definedName name="____________________pes2" localSheetId="9">[1]DATOS!$H:$H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0">[1]DATOS!$K:$K</definedName>
    <definedName name="____________________pes3" localSheetId="11">[1]DATOS!$K:$K</definedName>
    <definedName name="____________________pes3" localSheetId="9">[1]DATOS!$K:$K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0">[1]DATOS!$L:$L</definedName>
    <definedName name="____________________pes4" localSheetId="11">[1]DATOS!$L:$L</definedName>
    <definedName name="____________________pes4" localSheetId="9">[1]DATOS!$L:$L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0">[1]DATOS!$O:$O</definedName>
    <definedName name="____________________pes5" localSheetId="11">[1]DATOS!$O:$O</definedName>
    <definedName name="____________________pes5" localSheetId="9">[1]DATOS!$O:$O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0">[1]DATOS!$P:$P</definedName>
    <definedName name="____________________pes6" localSheetId="11">[1]DATOS!$P:$P</definedName>
    <definedName name="____________________pes6" localSheetId="9">[1]DATOS!$P:$P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0">[1]DATOS!$R:$R</definedName>
    <definedName name="____________________pes7" localSheetId="11">[1]DATOS!$R:$R</definedName>
    <definedName name="____________________pes7" localSheetId="9">[1]DATOS!$R:$R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0">[1]DATOS!$S:$S</definedName>
    <definedName name="____________________pes8" localSheetId="11">[1]DATOS!$S:$S</definedName>
    <definedName name="____________________pes8" localSheetId="9">[1]DATOS!$S:$S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0">[1]DATOS!$U:$U</definedName>
    <definedName name="____________________pes9" localSheetId="11">[1]DATOS!$U:$U</definedName>
    <definedName name="____________________pes9" localSheetId="9">[1]DATOS!$U:$U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0">[1]DATOS!$I:$I</definedName>
    <definedName name="___________________gol2" localSheetId="11">[1]DATOS!$I:$I</definedName>
    <definedName name="___________________gol2" localSheetId="9">[1]DATOS!$I:$I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0">[1]DATOS!$M:$M</definedName>
    <definedName name="___________________gol3" localSheetId="11">[1]DATOS!$M:$M</definedName>
    <definedName name="___________________gol3" localSheetId="9">[1]DATOS!$M:$M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0">[1]DATOS!$G:$G</definedName>
    <definedName name="___________________pes1" localSheetId="11">[1]DATOS!$G:$G</definedName>
    <definedName name="___________________pes1" localSheetId="9">[1]DATOS!$G:$G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0">[1]DATOS!$V:$V</definedName>
    <definedName name="___________________pes10" localSheetId="11">[1]DATOS!$V:$V</definedName>
    <definedName name="___________________pes10" localSheetId="9">[1]DATOS!$V:$V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0">[1]DATOS!$H:$H</definedName>
    <definedName name="___________________pes2" localSheetId="11">[1]DATOS!$H:$H</definedName>
    <definedName name="___________________pes2" localSheetId="9">[1]DATOS!$H:$H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0">[1]DATOS!$K:$K</definedName>
    <definedName name="___________________pes3" localSheetId="11">[1]DATOS!$K:$K</definedName>
    <definedName name="___________________pes3" localSheetId="9">[1]DATOS!$K:$K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0">[1]DATOS!$L:$L</definedName>
    <definedName name="___________________pes4" localSheetId="11">[1]DATOS!$L:$L</definedName>
    <definedName name="___________________pes4" localSheetId="9">[1]DATOS!$L:$L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0">[1]DATOS!$O:$O</definedName>
    <definedName name="___________________pes5" localSheetId="11">[1]DATOS!$O:$O</definedName>
    <definedName name="___________________pes5" localSheetId="9">[1]DATOS!$O:$O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0">[1]DATOS!$P:$P</definedName>
    <definedName name="___________________pes6" localSheetId="11">[1]DATOS!$P:$P</definedName>
    <definedName name="___________________pes6" localSheetId="9">[1]DATOS!$P:$P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0">[1]DATOS!$R:$R</definedName>
    <definedName name="___________________pes7" localSheetId="11">[1]DATOS!$R:$R</definedName>
    <definedName name="___________________pes7" localSheetId="9">[1]DATOS!$R:$R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0">[1]DATOS!$S:$S</definedName>
    <definedName name="___________________pes8" localSheetId="11">[1]DATOS!$S:$S</definedName>
    <definedName name="___________________pes8" localSheetId="9">[1]DATOS!$S:$S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0">[1]DATOS!$U:$U</definedName>
    <definedName name="___________________pes9" localSheetId="11">[1]DATOS!$U:$U</definedName>
    <definedName name="___________________pes9" localSheetId="9">[1]DATOS!$U:$U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0">#REF!</definedName>
    <definedName name="_____________K1" localSheetId="11">#REF!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11">#REF!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11">#REF!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0">#REF!</definedName>
    <definedName name="____________K1" localSheetId="11">#REF!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11">#REF!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11">#REF!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0">#REF!</definedName>
    <definedName name="___________a03" localSheetId="11">#REF!</definedName>
    <definedName name="___________a03" localSheetId="8">#REF!</definedName>
    <definedName name="___________a03" localSheetId="4">#REF!</definedName>
    <definedName name="___________a03">#REF!</definedName>
    <definedName name="___________A1" localSheetId="10">#REF!</definedName>
    <definedName name="___________A1" localSheetId="11">#REF!</definedName>
    <definedName name="___________A1" localSheetId="8">#REF!</definedName>
    <definedName name="___________A1" localSheetId="4">#REF!</definedName>
    <definedName name="___________A1">#REF!</definedName>
    <definedName name="___________A25" localSheetId="10">#REF!</definedName>
    <definedName name="___________A25" localSheetId="11">#REF!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11">#REF!</definedName>
    <definedName name="___________CD1" localSheetId="4">#REF!</definedName>
    <definedName name="___________CD1">#REF!</definedName>
    <definedName name="___________ddd1" localSheetId="10">#REF!</definedName>
    <definedName name="___________ddd1" localSheetId="11">#REF!</definedName>
    <definedName name="___________ddd1" localSheetId="4">#REF!</definedName>
    <definedName name="___________ddd1">#REF!</definedName>
    <definedName name="___________G2" localSheetId="10">#REF!</definedName>
    <definedName name="___________G2" localSheetId="11">#REF!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0">#REF!</definedName>
    <definedName name="___________JJ1" localSheetId="11">#REF!</definedName>
    <definedName name="___________JJ1" localSheetId="8">#REF!</definedName>
    <definedName name="___________JJ1" localSheetId="4">#REF!</definedName>
    <definedName name="___________JJ1">#REF!</definedName>
    <definedName name="___________K1" localSheetId="10">#REF!</definedName>
    <definedName name="___________K1" localSheetId="11">#REF!</definedName>
    <definedName name="___________K1" localSheetId="8">#REF!</definedName>
    <definedName name="___________K1" localSheetId="4">#REF!</definedName>
    <definedName name="___________K1">#REF!</definedName>
    <definedName name="___________L1" localSheetId="10">#REF!</definedName>
    <definedName name="___________L1" localSheetId="11">#REF!</definedName>
    <definedName name="___________L1" localSheetId="8">#REF!</definedName>
    <definedName name="___________L1" localSheetId="4">#REF!</definedName>
    <definedName name="___________L1">#REF!</definedName>
    <definedName name="___________L2" localSheetId="10">#REF!</definedName>
    <definedName name="___________L2" localSheetId="11">#REF!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0">#REF!</definedName>
    <definedName name="__________K1" localSheetId="11">#REF!</definedName>
    <definedName name="__________K1" localSheetId="8">#REF!</definedName>
    <definedName name="__________K1" localSheetId="4">#REF!</definedName>
    <definedName name="__________K1">#REF!</definedName>
    <definedName name="__________L1" localSheetId="10">#REF!</definedName>
    <definedName name="__________L1" localSheetId="11">#REF!</definedName>
    <definedName name="__________L1" localSheetId="8">#REF!</definedName>
    <definedName name="__________L1" localSheetId="4">#REF!</definedName>
    <definedName name="__________L1">#REF!</definedName>
    <definedName name="__________L2" localSheetId="10">#REF!</definedName>
    <definedName name="__________L2" localSheetId="11">#REF!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0">#REF!</definedName>
    <definedName name="_________a03" localSheetId="11">#REF!</definedName>
    <definedName name="_________a03" localSheetId="8">#REF!</definedName>
    <definedName name="_________a03" localSheetId="4">#REF!</definedName>
    <definedName name="_________a03">#REF!</definedName>
    <definedName name="_________A1" localSheetId="10">#REF!</definedName>
    <definedName name="_________A1" localSheetId="11">#REF!</definedName>
    <definedName name="_________A1" localSheetId="8">#REF!</definedName>
    <definedName name="_________A1" localSheetId="4">#REF!</definedName>
    <definedName name="_________A1">#REF!</definedName>
    <definedName name="_________A25" localSheetId="10">#REF!</definedName>
    <definedName name="_________A25" localSheetId="11">#REF!</definedName>
    <definedName name="_________A25" localSheetId="8">#REF!</definedName>
    <definedName name="_________A25" localSheetId="4">#REF!</definedName>
    <definedName name="_________A25">#REF!</definedName>
    <definedName name="_________CD1" localSheetId="10">#REF!</definedName>
    <definedName name="_________CD1" localSheetId="11">#REF!</definedName>
    <definedName name="_________CD1" localSheetId="4">#REF!</definedName>
    <definedName name="_________CD1">#REF!</definedName>
    <definedName name="_________ddd1" localSheetId="10">#REF!</definedName>
    <definedName name="_________ddd1" localSheetId="11">#REF!</definedName>
    <definedName name="_________ddd1" localSheetId="4">#REF!</definedName>
    <definedName name="_________ddd1">#REF!</definedName>
    <definedName name="_________G2" localSheetId="10">#REF!</definedName>
    <definedName name="_________G2" localSheetId="11">#REF!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0">#REF!</definedName>
    <definedName name="_________JJ1" localSheetId="11">#REF!</definedName>
    <definedName name="_________JJ1" localSheetId="8">#REF!</definedName>
    <definedName name="_________JJ1" localSheetId="4">#REF!</definedName>
    <definedName name="_________JJ1">#REF!</definedName>
    <definedName name="_________K1" localSheetId="10">#REF!</definedName>
    <definedName name="_________K1" localSheetId="11">#REF!</definedName>
    <definedName name="_________K1" localSheetId="8">#REF!</definedName>
    <definedName name="_________K1" localSheetId="4">#REF!</definedName>
    <definedName name="_________K1">#REF!</definedName>
    <definedName name="_________L1" localSheetId="10">#REF!</definedName>
    <definedName name="_________L1" localSheetId="11">#REF!</definedName>
    <definedName name="_________L1" localSheetId="8">#REF!</definedName>
    <definedName name="_________L1" localSheetId="4">#REF!</definedName>
    <definedName name="_________L1">#REF!</definedName>
    <definedName name="_________L2" localSheetId="10">#REF!</definedName>
    <definedName name="_________L2" localSheetId="11">#REF!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0">#REF!</definedName>
    <definedName name="_________vz2" localSheetId="11">#REF!</definedName>
    <definedName name="_________vz2" localSheetId="8">#REF!</definedName>
    <definedName name="_________vz2" localSheetId="4">#REF!</definedName>
    <definedName name="_________vz2">#REF!</definedName>
    <definedName name="________a03" localSheetId="10">#REF!</definedName>
    <definedName name="________a03" localSheetId="11">#REF!</definedName>
    <definedName name="________a03" localSheetId="8">#REF!</definedName>
    <definedName name="________a03" localSheetId="4">#REF!</definedName>
    <definedName name="________a03">#REF!</definedName>
    <definedName name="________A1" localSheetId="10">#REF!</definedName>
    <definedName name="________A1" localSheetId="11">#REF!</definedName>
    <definedName name="________A1" localSheetId="8">#REF!</definedName>
    <definedName name="________A1" localSheetId="4">#REF!</definedName>
    <definedName name="________A1">#REF!</definedName>
    <definedName name="________A25" localSheetId="10">#REF!</definedName>
    <definedName name="________A25" localSheetId="11">#REF!</definedName>
    <definedName name="________A25" localSheetId="4">#REF!</definedName>
    <definedName name="________A25">#REF!</definedName>
    <definedName name="________CD1" localSheetId="10">#REF!</definedName>
    <definedName name="________CD1" localSheetId="11">#REF!</definedName>
    <definedName name="________CD1" localSheetId="4">#REF!</definedName>
    <definedName name="________CD1">#REF!</definedName>
    <definedName name="________ddd1" localSheetId="10">#REF!</definedName>
    <definedName name="________ddd1" localSheetId="11">#REF!</definedName>
    <definedName name="________ddd1" localSheetId="4">#REF!</definedName>
    <definedName name="________ddd1">#REF!</definedName>
    <definedName name="________G2" localSheetId="10">#REF!</definedName>
    <definedName name="________G2" localSheetId="11">#REF!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0">#REF!</definedName>
    <definedName name="________JJ1" localSheetId="11">#REF!</definedName>
    <definedName name="________JJ1" localSheetId="8">#REF!</definedName>
    <definedName name="________JJ1" localSheetId="4">#REF!</definedName>
    <definedName name="________JJ1">#REF!</definedName>
    <definedName name="________K1" localSheetId="10">#REF!</definedName>
    <definedName name="________K1" localSheetId="11">#REF!</definedName>
    <definedName name="________K1" localSheetId="8">#REF!</definedName>
    <definedName name="________K1" localSheetId="4">#REF!</definedName>
    <definedName name="________K1">#REF!</definedName>
    <definedName name="________L1" localSheetId="10">#REF!</definedName>
    <definedName name="________L1" localSheetId="11">#REF!</definedName>
    <definedName name="________L1" localSheetId="8">#REF!</definedName>
    <definedName name="________L1" localSheetId="4">#REF!</definedName>
    <definedName name="________L1">#REF!</definedName>
    <definedName name="________L2" localSheetId="10">#REF!</definedName>
    <definedName name="________L2" localSheetId="11">#REF!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0">#REF!</definedName>
    <definedName name="________vz2" localSheetId="11">#REF!</definedName>
    <definedName name="________vz2" localSheetId="8">#REF!</definedName>
    <definedName name="________vz2" localSheetId="4">#REF!</definedName>
    <definedName name="________vz2">#REF!</definedName>
    <definedName name="_______a03" localSheetId="10">#REF!</definedName>
    <definedName name="_______a03" localSheetId="11">#REF!</definedName>
    <definedName name="_______a03" localSheetId="8">#REF!</definedName>
    <definedName name="_______a03" localSheetId="4">#REF!</definedName>
    <definedName name="_______a03">#REF!</definedName>
    <definedName name="_______A1" localSheetId="10">#REF!</definedName>
    <definedName name="_______A1" localSheetId="11">#REF!</definedName>
    <definedName name="_______A1" localSheetId="8">#REF!</definedName>
    <definedName name="_______A1" localSheetId="4">#REF!</definedName>
    <definedName name="_______A1">#REF!</definedName>
    <definedName name="_______A25" localSheetId="10">#REF!</definedName>
    <definedName name="_______A25" localSheetId="11">#REF!</definedName>
    <definedName name="_______A25" localSheetId="4">#REF!</definedName>
    <definedName name="_______A25">#REF!</definedName>
    <definedName name="_______CD1" localSheetId="10">#REF!</definedName>
    <definedName name="_______CD1" localSheetId="11">#REF!</definedName>
    <definedName name="_______CD1" localSheetId="4">#REF!</definedName>
    <definedName name="_______CD1">#REF!</definedName>
    <definedName name="_______ddd1" localSheetId="10">#REF!</definedName>
    <definedName name="_______ddd1" localSheetId="11">#REF!</definedName>
    <definedName name="_______ddd1" localSheetId="4">#REF!</definedName>
    <definedName name="_______ddd1">#REF!</definedName>
    <definedName name="_______G2" localSheetId="10">#REF!</definedName>
    <definedName name="_______G2" localSheetId="11">#REF!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0">#REF!</definedName>
    <definedName name="_______JJ1" localSheetId="11">#REF!</definedName>
    <definedName name="_______JJ1" localSheetId="8">#REF!</definedName>
    <definedName name="_______JJ1" localSheetId="4">#REF!</definedName>
    <definedName name="_______JJ1">#REF!</definedName>
    <definedName name="_______K1" localSheetId="10">#REF!</definedName>
    <definedName name="_______K1" localSheetId="11">#REF!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11">#REF!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11">#REF!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0">#REF!</definedName>
    <definedName name="_______vz2" localSheetId="11">#REF!</definedName>
    <definedName name="_______vz2" localSheetId="8">#REF!</definedName>
    <definedName name="_______vz2" localSheetId="4">#REF!</definedName>
    <definedName name="_______vz2">#REF!</definedName>
    <definedName name="______a03" localSheetId="10">#REF!</definedName>
    <definedName name="______a03" localSheetId="11">#REF!</definedName>
    <definedName name="______a03" localSheetId="8">#REF!</definedName>
    <definedName name="______a03" localSheetId="4">#REF!</definedName>
    <definedName name="______a03">#REF!</definedName>
    <definedName name="______A1" localSheetId="10">#REF!</definedName>
    <definedName name="______A1" localSheetId="11">#REF!</definedName>
    <definedName name="______A1" localSheetId="8">#REF!</definedName>
    <definedName name="______A1" localSheetId="4">#REF!</definedName>
    <definedName name="______A1">#REF!</definedName>
    <definedName name="______A25" localSheetId="10">#REF!</definedName>
    <definedName name="______A25" localSheetId="11">#REF!</definedName>
    <definedName name="______A25" localSheetId="4">#REF!</definedName>
    <definedName name="______A25">#REF!</definedName>
    <definedName name="______CD1" localSheetId="10">#REF!</definedName>
    <definedName name="______CD1" localSheetId="11">#REF!</definedName>
    <definedName name="______CD1" localSheetId="4">#REF!</definedName>
    <definedName name="______CD1">#REF!</definedName>
    <definedName name="______ddd1" localSheetId="10">#REF!</definedName>
    <definedName name="______ddd1" localSheetId="11">#REF!</definedName>
    <definedName name="______ddd1" localSheetId="4">#REF!</definedName>
    <definedName name="______ddd1">#REF!</definedName>
    <definedName name="______G2" localSheetId="10">#REF!</definedName>
    <definedName name="______G2" localSheetId="11">#REF!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0">#REF!</definedName>
    <definedName name="______JJ1" localSheetId="11">#REF!</definedName>
    <definedName name="______JJ1" localSheetId="8">#REF!</definedName>
    <definedName name="______JJ1" localSheetId="4">#REF!</definedName>
    <definedName name="______JJ1">#REF!</definedName>
    <definedName name="______K1" localSheetId="10">#REF!</definedName>
    <definedName name="______K1" localSheetId="11">#REF!</definedName>
    <definedName name="______K1" localSheetId="8">#REF!</definedName>
    <definedName name="______K1" localSheetId="4">#REF!</definedName>
    <definedName name="______K1">#REF!</definedName>
    <definedName name="______L1" localSheetId="10">#REF!</definedName>
    <definedName name="______L1" localSheetId="11">#REF!</definedName>
    <definedName name="______L1" localSheetId="8">#REF!</definedName>
    <definedName name="______L1" localSheetId="4">#REF!</definedName>
    <definedName name="______L1">#REF!</definedName>
    <definedName name="______L2" localSheetId="10">#REF!</definedName>
    <definedName name="______L2" localSheetId="11">#REF!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0">#REF!</definedName>
    <definedName name="______vz2" localSheetId="11">#REF!</definedName>
    <definedName name="______vz2" localSheetId="8">#REF!</definedName>
    <definedName name="______vz2" localSheetId="4">#REF!</definedName>
    <definedName name="______vz2">#REF!</definedName>
    <definedName name="_____a03" localSheetId="10">#REF!</definedName>
    <definedName name="_____a03" localSheetId="11">#REF!</definedName>
    <definedName name="_____a03" localSheetId="8">#REF!</definedName>
    <definedName name="_____a03" localSheetId="4">#REF!</definedName>
    <definedName name="_____a03">#REF!</definedName>
    <definedName name="_____A1" localSheetId="10">#REF!</definedName>
    <definedName name="_____A1" localSheetId="11">#REF!</definedName>
    <definedName name="_____A1" localSheetId="8">#REF!</definedName>
    <definedName name="_____A1" localSheetId="4">#REF!</definedName>
    <definedName name="_____A1">#REF!</definedName>
    <definedName name="_____A25" localSheetId="10">#REF!</definedName>
    <definedName name="_____A25" localSheetId="11">#REF!</definedName>
    <definedName name="_____A25" localSheetId="4">#REF!</definedName>
    <definedName name="_____A25">#REF!</definedName>
    <definedName name="_____CD1" localSheetId="10">#REF!</definedName>
    <definedName name="_____CD1" localSheetId="11">#REF!</definedName>
    <definedName name="_____CD1" localSheetId="4">#REF!</definedName>
    <definedName name="_____CD1">#REF!</definedName>
    <definedName name="_____ddd1" localSheetId="10">#REF!</definedName>
    <definedName name="_____ddd1" localSheetId="11">#REF!</definedName>
    <definedName name="_____ddd1" localSheetId="4">#REF!</definedName>
    <definedName name="_____ddd1">#REF!</definedName>
    <definedName name="_____G2" localSheetId="10">#REF!</definedName>
    <definedName name="_____G2" localSheetId="11">#REF!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0">#REF!</definedName>
    <definedName name="_____JJ1" localSheetId="11">#REF!</definedName>
    <definedName name="_____JJ1" localSheetId="8">#REF!</definedName>
    <definedName name="_____JJ1" localSheetId="4">#REF!</definedName>
    <definedName name="_____JJ1">#REF!</definedName>
    <definedName name="_____K1" localSheetId="10">#REF!</definedName>
    <definedName name="_____K1" localSheetId="11">#REF!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11">#REF!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11">#REF!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0">#REF!</definedName>
    <definedName name="_____vz2" localSheetId="11">#REF!</definedName>
    <definedName name="_____vz2" localSheetId="8">#REF!</definedName>
    <definedName name="_____vz2" localSheetId="4">#REF!</definedName>
    <definedName name="_____vz2">#REF!</definedName>
    <definedName name="____a03" localSheetId="10">#REF!</definedName>
    <definedName name="____a03" localSheetId="11">#REF!</definedName>
    <definedName name="____a03" localSheetId="8">#REF!</definedName>
    <definedName name="____a03" localSheetId="4">#REF!</definedName>
    <definedName name="____a03">#REF!</definedName>
    <definedName name="____A1" localSheetId="10">#REF!</definedName>
    <definedName name="____A1" localSheetId="11">#REF!</definedName>
    <definedName name="____A1" localSheetId="8">#REF!</definedName>
    <definedName name="____A1" localSheetId="4">#REF!</definedName>
    <definedName name="____A1">#REF!</definedName>
    <definedName name="____A25" localSheetId="10">#REF!</definedName>
    <definedName name="____A25" localSheetId="11">#REF!</definedName>
    <definedName name="____A25" localSheetId="4">#REF!</definedName>
    <definedName name="____A25">#REF!</definedName>
    <definedName name="____CD1" localSheetId="10">#REF!</definedName>
    <definedName name="____CD1" localSheetId="11">#REF!</definedName>
    <definedName name="____CD1" localSheetId="4">#REF!</definedName>
    <definedName name="____CD1">#REF!</definedName>
    <definedName name="____ddd1" localSheetId="10">#REF!</definedName>
    <definedName name="____ddd1" localSheetId="11">#REF!</definedName>
    <definedName name="____ddd1" localSheetId="4">#REF!</definedName>
    <definedName name="____ddd1">#REF!</definedName>
    <definedName name="____G2" localSheetId="10">#REF!</definedName>
    <definedName name="____G2" localSheetId="11">#REF!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0">#REF!</definedName>
    <definedName name="____JJ1" localSheetId="11">#REF!</definedName>
    <definedName name="____JJ1" localSheetId="8">#REF!</definedName>
    <definedName name="____JJ1" localSheetId="4">#REF!</definedName>
    <definedName name="____JJ1">#REF!</definedName>
    <definedName name="____K1" localSheetId="10">#REF!</definedName>
    <definedName name="____K1" localSheetId="11">#REF!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11">#REF!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11">#REF!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0">#REF!</definedName>
    <definedName name="____vz2" localSheetId="11">#REF!</definedName>
    <definedName name="____vz2" localSheetId="8">#REF!</definedName>
    <definedName name="____vz2" localSheetId="4">#REF!</definedName>
    <definedName name="____vz2">#REF!</definedName>
    <definedName name="___a03" localSheetId="10">#REF!</definedName>
    <definedName name="___a03" localSheetId="11">#REF!</definedName>
    <definedName name="___a03" localSheetId="8">#REF!</definedName>
    <definedName name="___a03" localSheetId="4">#REF!</definedName>
    <definedName name="___a03">#REF!</definedName>
    <definedName name="___A1" localSheetId="10">#REF!</definedName>
    <definedName name="___A1" localSheetId="11">#REF!</definedName>
    <definedName name="___A1" localSheetId="8">#REF!</definedName>
    <definedName name="___A1" localSheetId="4">#REF!</definedName>
    <definedName name="___A1">#REF!</definedName>
    <definedName name="___A25" localSheetId="10">#REF!</definedName>
    <definedName name="___A25" localSheetId="11">#REF!</definedName>
    <definedName name="___A25" localSheetId="4">#REF!</definedName>
    <definedName name="___A25">#REF!</definedName>
    <definedName name="___CD1" localSheetId="10">#REF!</definedName>
    <definedName name="___CD1" localSheetId="11">#REF!</definedName>
    <definedName name="___CD1" localSheetId="4">#REF!</definedName>
    <definedName name="___CD1">#REF!</definedName>
    <definedName name="___ddd1" localSheetId="10">#REF!</definedName>
    <definedName name="___ddd1" localSheetId="11">#REF!</definedName>
    <definedName name="___ddd1" localSheetId="4">#REF!</definedName>
    <definedName name="___ddd1">#REF!</definedName>
    <definedName name="___G2" localSheetId="10">#REF!</definedName>
    <definedName name="___G2" localSheetId="11">#REF!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0">#REF!</definedName>
    <definedName name="___JJ1" localSheetId="11">#REF!</definedName>
    <definedName name="___JJ1" localSheetId="8">#REF!</definedName>
    <definedName name="___JJ1" localSheetId="4">#REF!</definedName>
    <definedName name="___JJ1">#REF!</definedName>
    <definedName name="___K1" localSheetId="10">#REF!</definedName>
    <definedName name="___K1" localSheetId="11">#REF!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11">#REF!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11">#REF!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0">#REF!</definedName>
    <definedName name="___vz2" localSheetId="11">#REF!</definedName>
    <definedName name="___vz2" localSheetId="8">#REF!</definedName>
    <definedName name="___vz2" localSheetId="4">#REF!</definedName>
    <definedName name="___vz2">#REF!</definedName>
    <definedName name="__a03" localSheetId="10">#REF!</definedName>
    <definedName name="__a03" localSheetId="11">#REF!</definedName>
    <definedName name="__a03" localSheetId="8">#REF!</definedName>
    <definedName name="__a03" localSheetId="4">#REF!</definedName>
    <definedName name="__a03">#REF!</definedName>
    <definedName name="__A1" localSheetId="10">#REF!</definedName>
    <definedName name="__A1" localSheetId="11">#REF!</definedName>
    <definedName name="__A1" localSheetId="8">#REF!</definedName>
    <definedName name="__A1" localSheetId="4">#REF!</definedName>
    <definedName name="__A1">#REF!</definedName>
    <definedName name="__A25" localSheetId="10">#REF!</definedName>
    <definedName name="__A25" localSheetId="11">#REF!</definedName>
    <definedName name="__A25" localSheetId="4">#REF!</definedName>
    <definedName name="__A25">#REF!</definedName>
    <definedName name="__CD1" localSheetId="10">#REF!</definedName>
    <definedName name="__CD1" localSheetId="11">#REF!</definedName>
    <definedName name="__CD1" localSheetId="4">#REF!</definedName>
    <definedName name="__CD1">#REF!</definedName>
    <definedName name="__ddd1" localSheetId="10">#REF!</definedName>
    <definedName name="__ddd1" localSheetId="11">#REF!</definedName>
    <definedName name="__ddd1" localSheetId="4">#REF!</definedName>
    <definedName name="__ddd1">#REF!</definedName>
    <definedName name="__G2" localSheetId="10">#REF!</definedName>
    <definedName name="__G2" localSheetId="11">#REF!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0">#REF!</definedName>
    <definedName name="__JJ1" localSheetId="11">#REF!</definedName>
    <definedName name="__JJ1" localSheetId="8">#REF!</definedName>
    <definedName name="__JJ1" localSheetId="4">#REF!</definedName>
    <definedName name="__JJ1">#REF!</definedName>
    <definedName name="__K1" localSheetId="10">#REF!</definedName>
    <definedName name="__K1" localSheetId="11">#REF!</definedName>
    <definedName name="__K1" localSheetId="8">#REF!</definedName>
    <definedName name="__K1" localSheetId="4">#REF!</definedName>
    <definedName name="__K1">#REF!</definedName>
    <definedName name="__L1" localSheetId="10">#REF!</definedName>
    <definedName name="__L1" localSheetId="11">#REF!</definedName>
    <definedName name="__L1" localSheetId="8">#REF!</definedName>
    <definedName name="__L1" localSheetId="4">#REF!</definedName>
    <definedName name="__L1">#REF!</definedName>
    <definedName name="__L2" localSheetId="10">#REF!</definedName>
    <definedName name="__L2" localSheetId="11">#REF!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0">#REF!</definedName>
    <definedName name="__vz2" localSheetId="11">#REF!</definedName>
    <definedName name="__vz2" localSheetId="8">#REF!</definedName>
    <definedName name="__vz2" localSheetId="4">#REF!</definedName>
    <definedName name="__vz2">#REF!</definedName>
    <definedName name="_a03" localSheetId="10">#REF!</definedName>
    <definedName name="_a03" localSheetId="11">#REF!</definedName>
    <definedName name="_a03" localSheetId="8">#REF!</definedName>
    <definedName name="_a03" localSheetId="4">#REF!</definedName>
    <definedName name="_a03">#REF!</definedName>
    <definedName name="_A1" localSheetId="10">#REF!</definedName>
    <definedName name="_A1" localSheetId="11">#REF!</definedName>
    <definedName name="_A1" localSheetId="8">#REF!</definedName>
    <definedName name="_A1" localSheetId="4">#REF!</definedName>
    <definedName name="_A1">#REF!</definedName>
    <definedName name="_A25" localSheetId="10">#REF!</definedName>
    <definedName name="_A25" localSheetId="11">#REF!</definedName>
    <definedName name="_A25" localSheetId="4">#REF!</definedName>
    <definedName name="_A25">#REF!</definedName>
    <definedName name="_CD1" localSheetId="10">#REF!</definedName>
    <definedName name="_CD1" localSheetId="11">#REF!</definedName>
    <definedName name="_CD1" localSheetId="4">#REF!</definedName>
    <definedName name="_CD1">#REF!</definedName>
    <definedName name="_ddd1" localSheetId="10">#REF!</definedName>
    <definedName name="_ddd1" localSheetId="11">#REF!</definedName>
    <definedName name="_ddd1" localSheetId="4">#REF!</definedName>
    <definedName name="_ddd1">#REF!</definedName>
    <definedName name="_fc" localSheetId="10">#REF!</definedName>
    <definedName name="_fc" localSheetId="1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11">#REF!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0">#REF!</definedName>
    <definedName name="_JJ1" localSheetId="11">#REF!</definedName>
    <definedName name="_JJ1" localSheetId="8">#REF!</definedName>
    <definedName name="_JJ1" localSheetId="4">#REF!</definedName>
    <definedName name="_JJ1">#REF!</definedName>
    <definedName name="_K1" localSheetId="10">#REF!</definedName>
    <definedName name="_K1" localSheetId="11">#REF!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11">#REF!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11">#REF!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0" hidden="1">#REF!</definedName>
    <definedName name="_Regression_Out" localSheetId="11"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11"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11"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11">#REF!</definedName>
    <definedName name="_vz2" localSheetId="4">#REF!</definedName>
    <definedName name="_vz2">#REF!</definedName>
    <definedName name="A" localSheetId="10">#REF!</definedName>
    <definedName name="A" localSheetId="11">#REF!</definedName>
    <definedName name="A" localSheetId="4">#REF!</definedName>
    <definedName name="A">#REF!</definedName>
    <definedName name="A_IMPRESIÓN_IM" localSheetId="10">#REF!</definedName>
    <definedName name="A_IMPRESIÓN_IM" localSheetId="11">#REF!</definedName>
    <definedName name="A_IMPRESIÓN_IM" localSheetId="4">#REF!</definedName>
    <definedName name="A_IMPRESIÓN_IM" localSheetId="5">#REF!</definedName>
    <definedName name="A_IMPRESIÓN_IM">#REF!</definedName>
    <definedName name="AAA" localSheetId="10">#REF!</definedName>
    <definedName name="AAA" localSheetId="11">#REF!</definedName>
    <definedName name="AAA" localSheetId="4">#REF!</definedName>
    <definedName name="AAA">#REF!</definedName>
    <definedName name="AAAA" localSheetId="10">#REF!</definedName>
    <definedName name="AAAA" localSheetId="11">#REF!</definedName>
    <definedName name="AAAA" localSheetId="4">#REF!</definedName>
    <definedName name="AAAA">#REF!</definedName>
    <definedName name="AAAAA" localSheetId="10">#REF!</definedName>
    <definedName name="AAAAA" localSheetId="11">#REF!</definedName>
    <definedName name="AAAAA" localSheetId="4">#REF!</definedName>
    <definedName name="AAAAA">#REF!</definedName>
    <definedName name="AAAAAA" localSheetId="10">#REF!</definedName>
    <definedName name="AAAAAA" localSheetId="11">#REF!</definedName>
    <definedName name="AAAAAA" localSheetId="4">#REF!</definedName>
    <definedName name="AAAAAA">#REF!</definedName>
    <definedName name="AAIU" localSheetId="10">'[3]Resumen resul laborat'!$AE$5:$AE$33</definedName>
    <definedName name="AAIU" localSheetId="11">'[3]Resumen resul laborat'!$AE$5:$AE$33</definedName>
    <definedName name="AAIU" localSheetId="9">'[3]Resumen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10">'[3]Resumen resul laborat'!$AE$5:$AE$34</definedName>
    <definedName name="AIU" localSheetId="11">'[3]Resumen resul laborat'!$AE$5:$AE$34</definedName>
    <definedName name="AIU" localSheetId="9">'[3]Resumen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0">#REF!</definedName>
    <definedName name="alaaa" localSheetId="11">#REF!</definedName>
    <definedName name="alaaa" localSheetId="8">#REF!</definedName>
    <definedName name="alaaa" localSheetId="4">#REF!</definedName>
    <definedName name="alaaa">#REF!</definedName>
    <definedName name="alarg" localSheetId="10">#REF!</definedName>
    <definedName name="alarg" localSheetId="11">#REF!</definedName>
    <definedName name="alarg" localSheetId="8">#REF!</definedName>
    <definedName name="alarg" localSheetId="4">#REF!</definedName>
    <definedName name="alarg">#REF!</definedName>
    <definedName name="_xlnm.Print_Area" localSheetId="2">'Financiero '!$B$1:$U$180</definedName>
    <definedName name="_xlnm.Print_Area" localSheetId="1">Predial!$A$1:$I$46</definedName>
    <definedName name="_xlnm.Print_Area" localSheetId="10">'R-CEC-22 REG. Fotografico UF2.1'!$A$1:$L$331</definedName>
    <definedName name="_xlnm.Print_Area" localSheetId="11">'Reg fotog ambien Mjto UF1 y 2,1'!$A$1:$L$40</definedName>
    <definedName name="_xlnm.Print_Area" localSheetId="9">'Reg fotográfico ambiental UF1y3'!$A$1:$L$424</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túnel'!$B$1:$L$165</definedName>
    <definedName name="arena" localSheetId="10">#REF!</definedName>
    <definedName name="arena" localSheetId="11">#REF!</definedName>
    <definedName name="arena" localSheetId="9">#REF!</definedName>
    <definedName name="arena" localSheetId="8">#REF!</definedName>
    <definedName name="arena" localSheetId="4">#REF!</definedName>
    <definedName name="arena">#REF!</definedName>
    <definedName name="asentamiento" localSheetId="10">#REF!</definedName>
    <definedName name="asentamiento" localSheetId="11">#REF!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0">[1]DATOS!#REF!</definedName>
    <definedName name="bbb" localSheetId="11">[1]DATOS!#REF!</definedName>
    <definedName name="bbb" localSheetId="9">[1]DATOS!#REF!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11"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0">#REF!</definedName>
    <definedName name="BuiltIn_Print_Titles___0___0___0___0___0" localSheetId="11">#REF!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11">#REF!</definedName>
    <definedName name="C.B.R._USME" localSheetId="8">#REF!</definedName>
    <definedName name="C.B.R._USME" localSheetId="4">#REF!</definedName>
    <definedName name="C.B.R._USME">#REF!</definedName>
    <definedName name="C.B.R_Usme" localSheetId="10">#REF!</definedName>
    <definedName name="C.B.R_Usme" localSheetId="11">#REF!</definedName>
    <definedName name="C.B.R_Usme" localSheetId="4">#REF!</definedName>
    <definedName name="C.B.R_Usme">#REF!</definedName>
    <definedName name="C_B_R_USME" localSheetId="10">#REF!</definedName>
    <definedName name="C_B_R_USME" localSheetId="11">#REF!</definedName>
    <definedName name="C_B_R_USME" localSheetId="4">#REF!</definedName>
    <definedName name="C_B_R_USME">#REF!</definedName>
    <definedName name="CARACTERIZACION" localSheetId="10">#REF!</definedName>
    <definedName name="CARACTERIZACION" localSheetId="11">#REF!</definedName>
    <definedName name="CARACTERIZACION" localSheetId="4">#REF!</definedName>
    <definedName name="CARACTERIZACION">#REF!</definedName>
    <definedName name="CARAS" localSheetId="10">#REF!</definedName>
    <definedName name="CARAS" localSheetId="11">#REF!</definedName>
    <definedName name="CARAS" localSheetId="4">#REF!</definedName>
    <definedName name="CARAS">#REF!</definedName>
    <definedName name="CARASF2" localSheetId="10">#REF!</definedName>
    <definedName name="CARASF2" localSheetId="11">#REF!</definedName>
    <definedName name="CARASF2" localSheetId="4">#REF!</definedName>
    <definedName name="CARASF2">#REF!</definedName>
    <definedName name="CARLOS" localSheetId="10">#REF!</definedName>
    <definedName name="CARLOS" localSheetId="11">#REF!</definedName>
    <definedName name="CARLOS" localSheetId="4">#REF!</definedName>
    <definedName name="CARLOS">#REF!</definedName>
    <definedName name="CARSF1" localSheetId="10">#REF!</definedName>
    <definedName name="CARSF1" localSheetId="11">#REF!</definedName>
    <definedName name="CARSF1" localSheetId="4">#REF!</definedName>
    <definedName name="CARSF1">#REF!</definedName>
    <definedName name="CARSF2" localSheetId="10">#REF!</definedName>
    <definedName name="CARSF2" localSheetId="11">#REF!</definedName>
    <definedName name="CARSF2" localSheetId="4">#REF!</definedName>
    <definedName name="CARSF2">#REF!</definedName>
    <definedName name="CARSF3" localSheetId="10">#REF!</definedName>
    <definedName name="CARSF3" localSheetId="11">#REF!</definedName>
    <definedName name="CARSF3" localSheetId="4">#REF!</definedName>
    <definedName name="CARSF3">#REF!</definedName>
    <definedName name="Cimiento" localSheetId="10">[8]Hoja2!$C$9:$C$11</definedName>
    <definedName name="Cimiento" localSheetId="11">[8]Hoja2!$C$9:$C$11</definedName>
    <definedName name="Cimiento" localSheetId="9">[8]Hoja2!$C$9:$C$11</definedName>
    <definedName name="Cimiento" localSheetId="8">[8]Hoja2!$C$9:$C$11</definedName>
    <definedName name="Cimiento">[8]Hoja2!$C$9:$C$11</definedName>
    <definedName name="Clasificacion" localSheetId="10">[9]!Clasificacion</definedName>
    <definedName name="Clasificacion" localSheetId="11">[9]!Clasificacion</definedName>
    <definedName name="Clasificacion" localSheetId="4">[9]!Clasificacion</definedName>
    <definedName name="Clasificacion">[9]!Clasificacion</definedName>
    <definedName name="CLASIFICACION1" localSheetId="10">#REF!</definedName>
    <definedName name="CLASIFICACION1" localSheetId="11">#REF!</definedName>
    <definedName name="CLASIFICACION1" localSheetId="9">#REF!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11">#REF!</definedName>
    <definedName name="CLASIFICACION2" localSheetId="8">#REF!</definedName>
    <definedName name="CLASIFICACION2" localSheetId="4">#REF!</definedName>
    <definedName name="CLASIFICACION2">#REF!</definedName>
    <definedName name="CONCEPTO">'[6]Consignaciones CCS'!$G$8:$G$379</definedName>
    <definedName name="COTA" localSheetId="10">#REF!</definedName>
    <definedName name="COTA" localSheetId="11">#REF!</definedName>
    <definedName name="COTA" localSheetId="9">#REF!</definedName>
    <definedName name="COTA" localSheetId="8">#REF!</definedName>
    <definedName name="COTA" localSheetId="4">#REF!</definedName>
    <definedName name="COTA">#REF!</definedName>
    <definedName name="CUA" localSheetId="10">#REF!</definedName>
    <definedName name="CUA" localSheetId="11">#REF!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11">#REF!</definedName>
    <definedName name="CUADR1" localSheetId="4">#REF!</definedName>
    <definedName name="CUADR1">#REF!</definedName>
    <definedName name="CUADRO" localSheetId="10">#REF!</definedName>
    <definedName name="CUADRO" localSheetId="11">#REF!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11">#REF!</definedName>
    <definedName name="CVBBB" localSheetId="4">#REF!</definedName>
    <definedName name="CVBBB">#REF!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11">#REF!</definedName>
    <definedName name="Datos" localSheetId="4">#REF!</definedName>
    <definedName name="Datos" localSheetId="5">#REF!</definedName>
    <definedName name="Datos">#REF!</definedName>
    <definedName name="dddd" localSheetId="10">#REF!</definedName>
    <definedName name="dddd" localSheetId="11">#REF!</definedName>
    <definedName name="dddd" localSheetId="4">#REF!</definedName>
    <definedName name="dddd">#REF!</definedName>
    <definedName name="DEPARTAMENTO" localSheetId="10">#REF!</definedName>
    <definedName name="DEPARTAMENTO" localSheetId="11">#REF!</definedName>
    <definedName name="DEPARTAMENTO" localSheetId="4">#REF!</definedName>
    <definedName name="DEPARTAMENTO" localSheetId="5">#REF!</definedName>
    <definedName name="DEPARTAMENTO">#REF!</definedName>
    <definedName name="DEPARTAMENTO1" localSheetId="10">#REF!</definedName>
    <definedName name="DEPARTAMENTO1" localSheetId="11">#REF!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0">#REF!</definedName>
    <definedName name="dgdgdg" localSheetId="11">#REF!</definedName>
    <definedName name="dgdgdg" localSheetId="8">#REF!</definedName>
    <definedName name="dgdgdg" localSheetId="4">#REF!</definedName>
    <definedName name="dgdgdg">#REF!</definedName>
    <definedName name="dgdgfe" localSheetId="10">#REF!</definedName>
    <definedName name="dgdgfe" localSheetId="11">#REF!</definedName>
    <definedName name="dgdgfe" localSheetId="8">#REF!</definedName>
    <definedName name="dgdgfe" localSheetId="4">#REF!</definedName>
    <definedName name="dgdgfe">#REF!</definedName>
    <definedName name="DIANA" localSheetId="10">#REF!</definedName>
    <definedName name="DIANA" localSheetId="11">#REF!</definedName>
    <definedName name="DIANA" localSheetId="8">#REF!</definedName>
    <definedName name="DIANA" localSheetId="4">#REF!</definedName>
    <definedName name="DIANA">#REF!</definedName>
    <definedName name="DISEÑOMARSHALL" localSheetId="10">#REF!</definedName>
    <definedName name="DISEÑOMARSHALL" localSheetId="11">#REF!</definedName>
    <definedName name="DISEÑOMARSHALL" localSheetId="4">#REF!</definedName>
    <definedName name="DISEÑOMARSHALL">#REF!</definedName>
    <definedName name="DIVISION">#N/A</definedName>
    <definedName name="DLKFK" localSheetId="10">#REF!</definedName>
    <definedName name="DLKFK" localSheetId="11">#REF!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11">[1]DATOS!#REF!</definedName>
    <definedName name="enero" localSheetId="8">[1]DATOS!#REF!</definedName>
    <definedName name="enero" localSheetId="7">[1]DATOS!#REF!</definedName>
    <definedName name="enero" localSheetId="4">[1]DATOS!#REF!</definedName>
    <definedName name="enero">[1]DATOS!#REF!</definedName>
    <definedName name="EQUIV" localSheetId="10">#REF!</definedName>
    <definedName name="EQUIV" localSheetId="11">#REF!</definedName>
    <definedName name="EQUIV" localSheetId="8">#REF!</definedName>
    <definedName name="EQUIV" localSheetId="4">#REF!</definedName>
    <definedName name="EQUIV">#REF!</definedName>
    <definedName name="Estabilidad" localSheetId="10">#REF!</definedName>
    <definedName name="Estabilidad" localSheetId="11">#REF!</definedName>
    <definedName name="Estabilidad" localSheetId="8">#REF!</definedName>
    <definedName name="Estabilidad" localSheetId="4">#REF!</definedName>
    <definedName name="Estabilidad">#REF!</definedName>
    <definedName name="Estabilidad2" localSheetId="10">#REF!</definedName>
    <definedName name="Estabilidad2" localSheetId="11">#REF!</definedName>
    <definedName name="Estabilidad2" localSheetId="8">#REF!</definedName>
    <definedName name="Estabilidad2" localSheetId="4">#REF!</definedName>
    <definedName name="Estabilidad2">#REF!</definedName>
    <definedName name="Estabilidad3" localSheetId="10">#REF!</definedName>
    <definedName name="Estabilidad3" localSheetId="11">#REF!</definedName>
    <definedName name="Estabilidad3" localSheetId="4">#REF!</definedName>
    <definedName name="Estabilidad3">#REF!</definedName>
    <definedName name="ESTACION">'[6]Consignaciones CCS'!$A$8:$A$379</definedName>
    <definedName name="extracciom" localSheetId="10">#REF!</definedName>
    <definedName name="extracciom" localSheetId="11">#REF!</definedName>
    <definedName name="extracciom" localSheetId="9">#REF!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11">#REF!</definedName>
    <definedName name="FacCorec2" localSheetId="8">#REF!</definedName>
    <definedName name="FacCorec2" localSheetId="4">#REF!</definedName>
    <definedName name="FacCorec2">#REF!</definedName>
    <definedName name="Faccorec3" localSheetId="10">#REF!</definedName>
    <definedName name="Faccorec3" localSheetId="11">#REF!</definedName>
    <definedName name="Faccorec3" localSheetId="4">#REF!</definedName>
    <definedName name="Faccorec3">#REF!</definedName>
    <definedName name="FactCorrecc" localSheetId="10">#REF!</definedName>
    <definedName name="FactCorrecc" localSheetId="11">#REF!</definedName>
    <definedName name="FactCorrecc" localSheetId="4">#REF!</definedName>
    <definedName name="FactCorrecc">#REF!</definedName>
    <definedName name="feb" localSheetId="2">#REF!</definedName>
    <definedName name="feb" localSheetId="10">#REF!</definedName>
    <definedName name="feb" localSheetId="11">#REF!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10">'[12]Ficha Financiera'!$L$12</definedName>
    <definedName name="fecha_inicio" localSheetId="11">'[12]Ficha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10">#REF!</definedName>
    <definedName name="fff" localSheetId="11">#REF!</definedName>
    <definedName name="fff" localSheetId="9">#REF!</definedName>
    <definedName name="fff" localSheetId="8">#REF!</definedName>
    <definedName name="fff" localSheetId="4">#REF!</definedName>
    <definedName name="fff">#REF!</definedName>
    <definedName name="FIRMA" localSheetId="10">INDIRECTOMIFOTO</definedName>
    <definedName name="FIRMA" localSheetId="11">INDIRECTOMIFOTO</definedName>
    <definedName name="FIRMA" localSheetId="9">INDIRECTOMIFOTO</definedName>
    <definedName name="FIRMA" localSheetId="8">INDIRECTOMIFOTO</definedName>
    <definedName name="FIRMA" localSheetId="4">INDIRECTOMIFOTO</definedName>
    <definedName name="FIRMA">INDIRECTOMIFOTO</definedName>
    <definedName name="Flujo" localSheetId="10">#REF!</definedName>
    <definedName name="Flujo" localSheetId="11">#REF!</definedName>
    <definedName name="Flujo" localSheetId="9">#REF!</definedName>
    <definedName name="Flujo" localSheetId="8">#REF!</definedName>
    <definedName name="Flujo" localSheetId="4">#REF!</definedName>
    <definedName name="Flujo">#REF!</definedName>
    <definedName name="Flujo2" localSheetId="10">#REF!</definedName>
    <definedName name="Flujo2" localSheetId="11">#REF!</definedName>
    <definedName name="Flujo2" localSheetId="8">#REF!</definedName>
    <definedName name="Flujo2" localSheetId="4">#REF!</definedName>
    <definedName name="Flujo2">#REF!</definedName>
    <definedName name="Flujo3" localSheetId="10">#REF!</definedName>
    <definedName name="Flujo3" localSheetId="11">#REF!</definedName>
    <definedName name="Flujo3" localSheetId="8">#REF!</definedName>
    <definedName name="Flujo3" localSheetId="4">#REF!</definedName>
    <definedName name="Flujo3">#REF!</definedName>
    <definedName name="Fondo" localSheetId="10">#REF!</definedName>
    <definedName name="Fondo" localSheetId="11">#REF!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11">[1]DATOS!#REF!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0">[1]DATOS!#REF!</definedName>
    <definedName name="ft" localSheetId="11">[1]DATOS!#REF!</definedName>
    <definedName name="ft" localSheetId="9">[1]DATOS!#REF!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11">[15]Datos!#REF!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10">#REF!</definedName>
    <definedName name="GBR" localSheetId="1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11">#REF!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10">#REF!</definedName>
    <definedName name="GRA" localSheetId="11">#REF!</definedName>
    <definedName name="GRA" localSheetId="8">#REF!</definedName>
    <definedName name="GRA" localSheetId="4">#REF!</definedName>
    <definedName name="GRA">#REF!</definedName>
    <definedName name="gradacion" localSheetId="10">#REF!</definedName>
    <definedName name="gradacion" localSheetId="11">#REF!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11">#REF!</definedName>
    <definedName name="GRAF" localSheetId="4">#REF!</definedName>
    <definedName name="GRAF">#REF!</definedName>
    <definedName name="graNo" localSheetId="10">#REF!</definedName>
    <definedName name="graNo" localSheetId="11">#REF!</definedName>
    <definedName name="graNo" localSheetId="4">#REF!</definedName>
    <definedName name="graNo">#REF!</definedName>
    <definedName name="h" localSheetId="10">[1]DATOS!#REF!</definedName>
    <definedName name="h" localSheetId="11">[1]DATOS!#REF!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11">[1]DATOS!#REF!</definedName>
    <definedName name="hhhhh" localSheetId="7">[1]DATOS!#REF!</definedName>
    <definedName name="hhhhh" localSheetId="4">[1]DATOS!#REF!</definedName>
    <definedName name="hhhhh" localSheetId="3">[1]DATOS!#REF!</definedName>
    <definedName name="hhhhh">[1]DATOS!#REF!</definedName>
    <definedName name="humedades" localSheetId="10">#REF!</definedName>
    <definedName name="humedades" localSheetId="11">#REF!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0">'[17]Datos Generales'!#REF!</definedName>
    <definedName name="IMAGEN1" localSheetId="11">'[17]Datos Generales'!#REF!</definedName>
    <definedName name="IMAGEN1" localSheetId="9">'[17]Datos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11">'[17]Datos Generales'!#REF!</definedName>
    <definedName name="IMAGEN2" localSheetId="9">'[17]Datos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10">#REF!</definedName>
    <definedName name="inf" localSheetId="11">#REF!</definedName>
    <definedName name="inf" localSheetId="9">#REF!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11">#REF!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11">#REF!</definedName>
    <definedName name="J" localSheetId="4">#REF!</definedName>
    <definedName name="J">#REF!</definedName>
    <definedName name="J.J" localSheetId="10">#REF!</definedName>
    <definedName name="J.J" localSheetId="11">#REF!</definedName>
    <definedName name="J.J" localSheetId="4">#REF!</definedName>
    <definedName name="J.J">#REF!</definedName>
    <definedName name="J.J5" localSheetId="10">#REF!</definedName>
    <definedName name="J.J5" localSheetId="11">#REF!</definedName>
    <definedName name="J.J5" localSheetId="4">#REF!</definedName>
    <definedName name="J.J5">#REF!</definedName>
    <definedName name="JAIME" localSheetId="10">#REF!</definedName>
    <definedName name="JAIME" localSheetId="11">#REF!</definedName>
    <definedName name="JAIME" localSheetId="4">#REF!</definedName>
    <definedName name="JAIME">#REF!</definedName>
    <definedName name="JJUUI" localSheetId="10">#REF!</definedName>
    <definedName name="JJUUI" localSheetId="11">#REF!</definedName>
    <definedName name="JJUUI" localSheetId="4">#REF!</definedName>
    <definedName name="JJUUI">#REF!</definedName>
    <definedName name="JKJK" localSheetId="10">#REF!</definedName>
    <definedName name="JKJK" localSheetId="11">#REF!</definedName>
    <definedName name="JKJK" localSheetId="4">#REF!</definedName>
    <definedName name="JKJK">#REF!</definedName>
    <definedName name="jose" localSheetId="10">#REF!</definedName>
    <definedName name="jose" localSheetId="11">#REF!</definedName>
    <definedName name="jose" localSheetId="4">#REF!</definedName>
    <definedName name="jose">#REF!</definedName>
    <definedName name="JOTA">#N/A</definedName>
    <definedName name="JUAN" localSheetId="10">#REF!</definedName>
    <definedName name="JUAN" localSheetId="11">#REF!</definedName>
    <definedName name="JUAN" localSheetId="8">#REF!</definedName>
    <definedName name="JUAN" localSheetId="4">#REF!</definedName>
    <definedName name="JUAN">#REF!</definedName>
    <definedName name="JUANA" localSheetId="10">#REF!</definedName>
    <definedName name="JUANA" localSheetId="11">#REF!</definedName>
    <definedName name="JUANA" localSheetId="8">#REF!</definedName>
    <definedName name="JUANA" localSheetId="4">#REF!</definedName>
    <definedName name="JUANA">#REF!</definedName>
    <definedName name="julio" localSheetId="10">#REF!</definedName>
    <definedName name="julio" localSheetId="11">#REF!</definedName>
    <definedName name="julio" localSheetId="8">#REF!</definedName>
    <definedName name="julio" localSheetId="4">#REF!</definedName>
    <definedName name="julio">#REF!</definedName>
    <definedName name="JUSNSNS" localSheetId="10">#REF!</definedName>
    <definedName name="JUSNSNS" localSheetId="11">#REF!</definedName>
    <definedName name="JUSNSNS" localSheetId="4">#REF!</definedName>
    <definedName name="JUSNSNS">#REF!</definedName>
    <definedName name="K" localSheetId="10">#REF!</definedName>
    <definedName name="K" localSheetId="11">#REF!</definedName>
    <definedName name="K" localSheetId="4">#REF!</definedName>
    <definedName name="K" localSheetId="5">#REF!</definedName>
    <definedName name="K">#REF!</definedName>
    <definedName name="KIU" localSheetId="10">#REF!</definedName>
    <definedName name="KIU" localSheetId="11">#REF!</definedName>
    <definedName name="KIU" localSheetId="4">#REF!</definedName>
    <definedName name="KIU" localSheetId="5">#REF!</definedName>
    <definedName name="KIU">#REF!</definedName>
    <definedName name="KJUI" localSheetId="10">#REF!</definedName>
    <definedName name="KJUI" localSheetId="11">#REF!</definedName>
    <definedName name="KJUI" localSheetId="4">#REF!</definedName>
    <definedName name="KJUI" localSheetId="5">#REF!</definedName>
    <definedName name="KJUI">#REF!</definedName>
    <definedName name="KOIUIYUU" localSheetId="10">#REF!</definedName>
    <definedName name="KOIUIYUU" localSheetId="11">#REF!</definedName>
    <definedName name="KOIUIYUU" localSheetId="4">#REF!</definedName>
    <definedName name="KOIUIYUU" localSheetId="5">#REF!</definedName>
    <definedName name="KOIUIYUU">#REF!</definedName>
    <definedName name="KOP" localSheetId="10">#REF!</definedName>
    <definedName name="KOP" localSheetId="11">#REF!</definedName>
    <definedName name="KOP" localSheetId="4">#REF!</definedName>
    <definedName name="KOP" localSheetId="5">#REF!</definedName>
    <definedName name="KOP">#REF!</definedName>
    <definedName name="KSUDUD" localSheetId="10">#REF!</definedName>
    <definedName name="KSUDUD" localSheetId="11">#REF!</definedName>
    <definedName name="KSUDUD" localSheetId="4">#REF!</definedName>
    <definedName name="KSUDUD">#REF!</definedName>
    <definedName name="l" localSheetId="10">#REF!</definedName>
    <definedName name="l" localSheetId="11">#REF!</definedName>
    <definedName name="l" localSheetId="4">#REF!</definedName>
    <definedName name="l">#REF!</definedName>
    <definedName name="lectarcilla1" localSheetId="10">#REF!</definedName>
    <definedName name="lectarcilla1" localSheetId="11">#REF!</definedName>
    <definedName name="lectarcilla1" localSheetId="4">#REF!</definedName>
    <definedName name="lectarcilla1">#REF!</definedName>
    <definedName name="lectarcilla2" localSheetId="10">#REF!</definedName>
    <definedName name="lectarcilla2" localSheetId="11">#REF!</definedName>
    <definedName name="lectarcilla2" localSheetId="4">#REF!</definedName>
    <definedName name="lectarcilla2">#REF!</definedName>
    <definedName name="lectarcilla3" localSheetId="10">#REF!</definedName>
    <definedName name="lectarcilla3" localSheetId="11">#REF!</definedName>
    <definedName name="lectarcilla3" localSheetId="4">#REF!</definedName>
    <definedName name="lectarcilla3">#REF!</definedName>
    <definedName name="lectarena1" localSheetId="10">#REF!</definedName>
    <definedName name="lectarena1" localSheetId="11">#REF!</definedName>
    <definedName name="lectarena1" localSheetId="4">#REF!</definedName>
    <definedName name="lectarena1">#REF!</definedName>
    <definedName name="lectarena2" localSheetId="10">#REF!</definedName>
    <definedName name="lectarena2" localSheetId="11">#REF!</definedName>
    <definedName name="lectarena2" localSheetId="4">#REF!</definedName>
    <definedName name="lectarena2">#REF!</definedName>
    <definedName name="lectarena3" localSheetId="10">#REF!</definedName>
    <definedName name="lectarena3" localSheetId="11">#REF!</definedName>
    <definedName name="lectarena3" localSheetId="4">#REF!</definedName>
    <definedName name="lectarena3">#REF!</definedName>
    <definedName name="LGSDGHGGSDF" localSheetId="10">#REF!</definedName>
    <definedName name="LGSDGHGGSDF" localSheetId="11">#REF!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11">[1]DATOS!#REF!</definedName>
    <definedName name="lim.lim" localSheetId="4">[1]DATOS!#REF!</definedName>
    <definedName name="lim.lim" localSheetId="3">[1]DATOS!#REF!</definedName>
    <definedName name="lim.lim" localSheetId="5">[1]DATOS!#REF!</definedName>
    <definedName name="lim.lim">[1]DATOS!#REF!</definedName>
    <definedName name="limite" localSheetId="10">#REF!</definedName>
    <definedName name="limite" localSheetId="11">#REF!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10">#REF!</definedName>
    <definedName name="lll" localSheetId="11">#REF!</definedName>
    <definedName name="lll" localSheetId="8">#REF!</definedName>
    <definedName name="lll" localSheetId="4">#REF!</definedName>
    <definedName name="lll">#REF!</definedName>
    <definedName name="locali" localSheetId="10">#REF!</definedName>
    <definedName name="locali" localSheetId="11">#REF!</definedName>
    <definedName name="locali" localSheetId="8">#REF!</definedName>
    <definedName name="locali" localSheetId="4">#REF!</definedName>
    <definedName name="locali">#REF!</definedName>
    <definedName name="LUIS" localSheetId="10">#REF!</definedName>
    <definedName name="LUIS" localSheetId="11">#REF!</definedName>
    <definedName name="LUIS" localSheetId="8">#REF!</definedName>
    <definedName name="LUIS" localSheetId="4">#REF!</definedName>
    <definedName name="LUIS">#REF!</definedName>
    <definedName name="LUISJUAN" localSheetId="10">#REF!</definedName>
    <definedName name="LUISJUAN" localSheetId="11">#REF!</definedName>
    <definedName name="LUISJUAN" localSheetId="4">#REF!</definedName>
    <definedName name="LUISJUAN">#REF!</definedName>
    <definedName name="lusi" localSheetId="10">#REF!</definedName>
    <definedName name="lusi" localSheetId="11">#REF!</definedName>
    <definedName name="lusi" localSheetId="4">#REF!</definedName>
    <definedName name="lusi">#REF!</definedName>
    <definedName name="MATRIZ.D" localSheetId="10">#REF!</definedName>
    <definedName name="MATRIZ.D" localSheetId="11">#REF!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11">'[19]EXTRACCIÓN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10">#REF!</definedName>
    <definedName name="MATRIZ.F" localSheetId="11">#REF!</definedName>
    <definedName name="MATRIZ.F" localSheetId="9">#REF!</definedName>
    <definedName name="MATRIZ.F" localSheetId="8">#REF!</definedName>
    <definedName name="MATRIZ.F" localSheetId="4">#REF!</definedName>
    <definedName name="MATRIZ.F">#REF!</definedName>
    <definedName name="MAURICIO" localSheetId="10">#REF!</definedName>
    <definedName name="MAURICIO" localSheetId="11">#REF!</definedName>
    <definedName name="MAURICIO" localSheetId="8">#REF!</definedName>
    <definedName name="MAURICIO" localSheetId="4">#REF!</definedName>
    <definedName name="MAURICIO">#REF!</definedName>
    <definedName name="msdmsdn" localSheetId="10">#REF!</definedName>
    <definedName name="msdmsdn" localSheetId="11">#REF!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10">#REF!</definedName>
    <definedName name="muestra" localSheetId="11">#REF!</definedName>
    <definedName name="muestra" localSheetId="9">#REF!</definedName>
    <definedName name="muestra" localSheetId="8">#REF!</definedName>
    <definedName name="muestra" localSheetId="4">#REF!</definedName>
    <definedName name="muestra">#REF!</definedName>
    <definedName name="MuestraNo" localSheetId="10">#REF!</definedName>
    <definedName name="MuestraNo" localSheetId="11">#REF!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10">#REF!</definedName>
    <definedName name="NORMA" localSheetId="11">#REF!</definedName>
    <definedName name="NORMA" localSheetId="9">#REF!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11">#REF!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11">#REF!</definedName>
    <definedName name="NOTAS" localSheetId="4">#REF!</definedName>
    <definedName name="NOTAS">#REF!</definedName>
    <definedName name="ÑÑ" localSheetId="10">#REF!</definedName>
    <definedName name="ÑÑ" localSheetId="11">#REF!</definedName>
    <definedName name="ÑÑ" localSheetId="4">#REF!</definedName>
    <definedName name="ÑÑ">#REF!</definedName>
    <definedName name="ÑÑÑ" localSheetId="10">#REF!</definedName>
    <definedName name="ÑÑÑ" localSheetId="11">#REF!</definedName>
    <definedName name="ÑÑÑ" localSheetId="4">#REF!</definedName>
    <definedName name="ÑÑÑ">#REF!</definedName>
    <definedName name="obra" localSheetId="1">[2]DATOS!$B$1:$B$65536</definedName>
    <definedName name="obra">[1]DATOS!$B$1:$B$65536</definedName>
    <definedName name="observaciones" localSheetId="10">#REF!</definedName>
    <definedName name="observaciones" localSheetId="11">#REF!</definedName>
    <definedName name="observaciones" localSheetId="8">#REF!</definedName>
    <definedName name="observaciones" localSheetId="4">#REF!</definedName>
    <definedName name="observaciones">#REF!</definedName>
    <definedName name="P" localSheetId="10">#REF!</definedName>
    <definedName name="P" localSheetId="11">#REF!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11">#REF!</definedName>
    <definedName name="perf" localSheetId="4">#REF!</definedName>
    <definedName name="perf">#REF!</definedName>
    <definedName name="perfil" localSheetId="10">#REF!</definedName>
    <definedName name="perfil" localSheetId="11">#REF!</definedName>
    <definedName name="perfil" localSheetId="4">#REF!</definedName>
    <definedName name="perfil">#REF!</definedName>
    <definedName name="Peso1A" localSheetId="10">#REF!</definedName>
    <definedName name="Peso1A" localSheetId="11">#REF!</definedName>
    <definedName name="Peso1A" localSheetId="4">#REF!</definedName>
    <definedName name="Peso1A">#REF!</definedName>
    <definedName name="Peso2A" localSheetId="10">#REF!</definedName>
    <definedName name="Peso2A" localSheetId="11">#REF!</definedName>
    <definedName name="Peso2A" localSheetId="4">#REF!</definedName>
    <definedName name="Peso2A">#REF!</definedName>
    <definedName name="Peso3" localSheetId="10">#REF!</definedName>
    <definedName name="Peso3" localSheetId="11">#REF!</definedName>
    <definedName name="Peso3" localSheetId="4">#REF!</definedName>
    <definedName name="Peso3">#REF!</definedName>
    <definedName name="Peso4" localSheetId="10">#REF!</definedName>
    <definedName name="Peso4" localSheetId="11">#REF!</definedName>
    <definedName name="Peso4" localSheetId="4">#REF!</definedName>
    <definedName name="Peso4">#REF!</definedName>
    <definedName name="Pesoagua2" localSheetId="10">#REF!</definedName>
    <definedName name="Pesoagua2" localSheetId="11">#REF!</definedName>
    <definedName name="Pesoagua2" localSheetId="4">#REF!</definedName>
    <definedName name="Pesoagua2">#REF!</definedName>
    <definedName name="Pesoagua3" localSheetId="10">#REF!</definedName>
    <definedName name="Pesoagua3" localSheetId="11">#REF!</definedName>
    <definedName name="Pesoagua3" localSheetId="4">#REF!</definedName>
    <definedName name="Pesoagua3">#REF!</definedName>
    <definedName name="PesoAire" localSheetId="10">#REF!</definedName>
    <definedName name="PesoAire" localSheetId="11">#REF!</definedName>
    <definedName name="PesoAire" localSheetId="4">#REF!</definedName>
    <definedName name="PesoAire">#REF!</definedName>
    <definedName name="PesoAire2" localSheetId="10">#REF!</definedName>
    <definedName name="PesoAire2" localSheetId="11">#REF!</definedName>
    <definedName name="PesoAire2" localSheetId="4">#REF!</definedName>
    <definedName name="PesoAire2">#REF!</definedName>
    <definedName name="Pesoaire3" localSheetId="10">#REF!</definedName>
    <definedName name="Pesoaire3" localSheetId="11">#REF!</definedName>
    <definedName name="Pesoaire3" localSheetId="4">#REF!</definedName>
    <definedName name="Pesoaire3">#REF!</definedName>
    <definedName name="Pesoenagua" localSheetId="10">#REF!</definedName>
    <definedName name="Pesoenagua" localSheetId="11">#REF!</definedName>
    <definedName name="Pesoenagua" localSheetId="4">#REF!</definedName>
    <definedName name="Pesoenagua">#REF!</definedName>
    <definedName name="Pesoparaf3" localSheetId="10">#REF!</definedName>
    <definedName name="Pesoparaf3" localSheetId="11">#REF!</definedName>
    <definedName name="Pesoparaf3" localSheetId="4">#REF!</definedName>
    <definedName name="Pesoparaf3">#REF!</definedName>
    <definedName name="Pesoparafinada" localSheetId="10">#REF!</definedName>
    <definedName name="Pesoparafinada" localSheetId="11">#REF!</definedName>
    <definedName name="Pesoparafinada" localSheetId="4">#REF!</definedName>
    <definedName name="Pesoparafinada">#REF!</definedName>
    <definedName name="PesoParf2" localSheetId="10">#REF!</definedName>
    <definedName name="PesoParf2" localSheetId="11">#REF!</definedName>
    <definedName name="PesoParf2" localSheetId="4">#REF!</definedName>
    <definedName name="PesoParf2">#REF!</definedName>
    <definedName name="PESORETCF1" localSheetId="10">#REF!</definedName>
    <definedName name="PESORETCF1" localSheetId="11">#REF!</definedName>
    <definedName name="PESORETCF1" localSheetId="4">#REF!</definedName>
    <definedName name="PESORETCF1">#REF!</definedName>
    <definedName name="PESORETCF2" localSheetId="10">#REF!</definedName>
    <definedName name="PESORETCF2" localSheetId="11">#REF!</definedName>
    <definedName name="PESORETCF2" localSheetId="4">#REF!</definedName>
    <definedName name="PESORETCF2">#REF!</definedName>
    <definedName name="PESORETCF3" localSheetId="10">#REF!</definedName>
    <definedName name="PESORETCF3" localSheetId="11">#REF!</definedName>
    <definedName name="PESORETCF3" localSheetId="4">#REF!</definedName>
    <definedName name="PESORETCF3">#REF!</definedName>
    <definedName name="plano" localSheetId="10">#REF!</definedName>
    <definedName name="plano" localSheetId="11">#REF!</definedName>
    <definedName name="plano" localSheetId="4">#REF!</definedName>
    <definedName name="plano">#REF!</definedName>
    <definedName name="planta" localSheetId="10">#REF!</definedName>
    <definedName name="planta" localSheetId="11">#REF!</definedName>
    <definedName name="planta" localSheetId="4">#REF!</definedName>
    <definedName name="planta">#REF!</definedName>
    <definedName name="porcentaje_aditivo" localSheetId="10">#REF!</definedName>
    <definedName name="porcentaje_aditivo" localSheetId="11">#REF!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11">#REF!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11">#REF!</definedName>
    <definedName name="porcentaje_gruesos" localSheetId="4">#REF!</definedName>
    <definedName name="porcentaje_gruesos" localSheetId="5">#REF!</definedName>
    <definedName name="porcentaje_gruesos">#REF!</definedName>
    <definedName name="PPP" localSheetId="10">#REF!</definedName>
    <definedName name="PPP" localSheetId="11">#REF!</definedName>
    <definedName name="PPP" localSheetId="4">#REF!</definedName>
    <definedName name="PPP">#REF!</definedName>
    <definedName name="PPPP" localSheetId="10">#REF!</definedName>
    <definedName name="PPPP" localSheetId="11">#REF!</definedName>
    <definedName name="PPPP" localSheetId="4">#REF!</definedName>
    <definedName name="PPPP">#REF!</definedName>
    <definedName name="PPPPP" localSheetId="10">#REF!</definedName>
    <definedName name="PPPPP" localSheetId="11">#REF!</definedName>
    <definedName name="PPPPP" localSheetId="4">#REF!</definedName>
    <definedName name="PPPPP">#REF!</definedName>
    <definedName name="PR" localSheetId="10">#REF!</definedName>
    <definedName name="PR" localSheetId="11">#REF!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0">#REF!</definedName>
    <definedName name="Proceso" localSheetId="11">#REF!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11">#REF!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11">#REF!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11">#REF!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11">#REF!</definedName>
    <definedName name="proporciones_volumen" localSheetId="4">#REF!</definedName>
    <definedName name="proporciones_volumen" localSheetId="5">#REF!</definedName>
    <definedName name="proporciones_volumen">#REF!</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0">#REF!</definedName>
    <definedName name="reg" localSheetId="11">#REF!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0">#REF!</definedName>
    <definedName name="reteido38" localSheetId="11">#REF!</definedName>
    <definedName name="reteido38" localSheetId="8">#REF!</definedName>
    <definedName name="reteido38" localSheetId="4">#REF!</definedName>
    <definedName name="reteido38">#REF!</definedName>
    <definedName name="reteido4" localSheetId="10">#REF!</definedName>
    <definedName name="reteido4" localSheetId="11">#REF!</definedName>
    <definedName name="reteido4" localSheetId="8">#REF!</definedName>
    <definedName name="reteido4" localSheetId="4">#REF!</definedName>
    <definedName name="reteido4">#REF!</definedName>
    <definedName name="Retenido1" localSheetId="10">#REF!</definedName>
    <definedName name="Retenido1" localSheetId="11">#REF!</definedName>
    <definedName name="Retenido1" localSheetId="8">#REF!</definedName>
    <definedName name="Retenido1" localSheetId="4">#REF!</definedName>
    <definedName name="Retenido1">#REF!</definedName>
    <definedName name="Retenido10" localSheetId="10">#REF!</definedName>
    <definedName name="Retenido10" localSheetId="11">#REF!</definedName>
    <definedName name="Retenido10" localSheetId="4">#REF!</definedName>
    <definedName name="Retenido10">#REF!</definedName>
    <definedName name="Retenido100" localSheetId="10">#REF!</definedName>
    <definedName name="Retenido100" localSheetId="11">#REF!</definedName>
    <definedName name="Retenido100" localSheetId="4">#REF!</definedName>
    <definedName name="Retenido100">#REF!</definedName>
    <definedName name="retenido112" localSheetId="10">#REF!</definedName>
    <definedName name="retenido112" localSheetId="11">#REF!</definedName>
    <definedName name="retenido112" localSheetId="4">#REF!</definedName>
    <definedName name="retenido112">#REF!</definedName>
    <definedName name="retenido12" localSheetId="10">#REF!</definedName>
    <definedName name="retenido12" localSheetId="11">#REF!</definedName>
    <definedName name="retenido12" localSheetId="4">#REF!</definedName>
    <definedName name="retenido12">#REF!</definedName>
    <definedName name="Retenido200" localSheetId="10">#REF!</definedName>
    <definedName name="Retenido200" localSheetId="11">#REF!</definedName>
    <definedName name="Retenido200" localSheetId="4">#REF!</definedName>
    <definedName name="Retenido200">#REF!</definedName>
    <definedName name="Retenido30" localSheetId="10">#REF!</definedName>
    <definedName name="Retenido30" localSheetId="11">#REF!</definedName>
    <definedName name="Retenido30" localSheetId="4">#REF!</definedName>
    <definedName name="Retenido30">#REF!</definedName>
    <definedName name="Retenido34" localSheetId="10">#REF!</definedName>
    <definedName name="Retenido34" localSheetId="11">#REF!</definedName>
    <definedName name="Retenido34" localSheetId="4">#REF!</definedName>
    <definedName name="Retenido34">#REF!</definedName>
    <definedName name="retenido38" localSheetId="10">#REF!</definedName>
    <definedName name="retenido38" localSheetId="11">#REF!</definedName>
    <definedName name="retenido38" localSheetId="4">#REF!</definedName>
    <definedName name="retenido38">#REF!</definedName>
    <definedName name="Retenido38." localSheetId="10">#REF!</definedName>
    <definedName name="Retenido38." localSheetId="11">#REF!</definedName>
    <definedName name="Retenido38." localSheetId="4">#REF!</definedName>
    <definedName name="Retenido38.">#REF!</definedName>
    <definedName name="retenido4" localSheetId="10">#REF!</definedName>
    <definedName name="retenido4" localSheetId="11">#REF!</definedName>
    <definedName name="retenido4" localSheetId="4">#REF!</definedName>
    <definedName name="retenido4">#REF!</definedName>
    <definedName name="retenido40" localSheetId="10">#REF!</definedName>
    <definedName name="retenido40" localSheetId="11">#REF!</definedName>
    <definedName name="retenido40" localSheetId="4">#REF!</definedName>
    <definedName name="retenido40">#REF!</definedName>
    <definedName name="Retenido50" localSheetId="10">#REF!</definedName>
    <definedName name="Retenido50" localSheetId="11">#REF!</definedName>
    <definedName name="Retenido50" localSheetId="4">#REF!</definedName>
    <definedName name="Retenido50">#REF!</definedName>
    <definedName name="Retenido8" localSheetId="10">#REF!</definedName>
    <definedName name="Retenido8" localSheetId="11">#REF!</definedName>
    <definedName name="Retenido8" localSheetId="4">#REF!</definedName>
    <definedName name="Retenido8">#REF!</definedName>
    <definedName name="Retenido80" localSheetId="10">#REF!</definedName>
    <definedName name="Retenido80" localSheetId="11">#REF!</definedName>
    <definedName name="Retenido80" localSheetId="4">#REF!</definedName>
    <definedName name="Retenido80">#REF!</definedName>
    <definedName name="RF" localSheetId="1">[2]DATOS!#REF!</definedName>
    <definedName name="RF" localSheetId="10">[1]DATOS!#REF!</definedName>
    <definedName name="RF" localSheetId="11">[1]DATOS!#REF!</definedName>
    <definedName name="RF" localSheetId="4">[1]DATOS!#REF!</definedName>
    <definedName name="RF" localSheetId="5">[1]DATOS!#REF!</definedName>
    <definedName name="RF">[1]DATOS!#REF!</definedName>
    <definedName name="RICE" localSheetId="10">#REF!</definedName>
    <definedName name="RICE" localSheetId="11">#REF!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11">#REF!</definedName>
    <definedName name="Roughness_Processed_BTAVCICD1" localSheetId="8">#REF!</definedName>
    <definedName name="Roughness_Processed_BTAVCICD1" localSheetId="4">#REF!</definedName>
    <definedName name="Roughness_Processed_BTAVCICD1">#REF!</definedName>
    <definedName name="s4o" localSheetId="10">#REF!</definedName>
    <definedName name="s4o" localSheetId="11">#REF!</definedName>
    <definedName name="s4o" localSheetId="9">#REF!</definedName>
    <definedName name="s4o" localSheetId="8">#REF!</definedName>
    <definedName name="s4o" localSheetId="7">#REF!</definedName>
    <definedName name="s4o" localSheetId="4">#REF!</definedName>
    <definedName name="s4o">#REF!</definedName>
    <definedName name="sdsd">[22]Lista!$B$4:$B$12</definedName>
    <definedName name="sjdjhfdggf" localSheetId="10">#REF!</definedName>
    <definedName name="sjdjhfdggf" localSheetId="11">#REF!</definedName>
    <definedName name="sjdjhfdggf" localSheetId="9">#REF!</definedName>
    <definedName name="sjdjhfdggf" localSheetId="8">#REF!</definedName>
    <definedName name="sjdjhfdggf" localSheetId="4">#REF!</definedName>
    <definedName name="sjdjhfdggf">#REF!</definedName>
    <definedName name="slskjsjs" localSheetId="10">#REF!</definedName>
    <definedName name="slskjsjs" localSheetId="11">#REF!</definedName>
    <definedName name="slskjsjs" localSheetId="8">#REF!</definedName>
    <definedName name="slskjsjs" localSheetId="4">#REF!</definedName>
    <definedName name="slskjsjs">#REF!</definedName>
    <definedName name="smi" localSheetId="10">#REF!</definedName>
    <definedName name="smi" localSheetId="11">#REF!</definedName>
    <definedName name="smi" localSheetId="8">#REF!</definedName>
    <definedName name="smi" localSheetId="4">#REF!</definedName>
    <definedName name="smi">#REF!</definedName>
    <definedName name="sojo" localSheetId="10">#REF!</definedName>
    <definedName name="sojo" localSheetId="11">#REF!</definedName>
    <definedName name="sojo" localSheetId="4">#REF!</definedName>
    <definedName name="sojo">#REF!</definedName>
    <definedName name="SOLI" localSheetId="10">#REF!</definedName>
    <definedName name="SOLI" localSheetId="11">#REF!</definedName>
    <definedName name="SOLI" localSheetId="4">#REF!</definedName>
    <definedName name="SOLI">#REF!</definedName>
    <definedName name="sososo" localSheetId="10">#REF!</definedName>
    <definedName name="sososo" localSheetId="11">#REF!</definedName>
    <definedName name="sososo" localSheetId="4">#REF!</definedName>
    <definedName name="sososo">#REF!</definedName>
    <definedName name="ssdd">[22]Lista!$B$23:$B$43</definedName>
    <definedName name="SUELO">[23]Hoja1!$B$3:$B$5</definedName>
    <definedName name="sumatoria" localSheetId="10">#REF!</definedName>
    <definedName name="sumatoria" localSheetId="11">#REF!</definedName>
    <definedName name="sumatoria" localSheetId="9">#REF!</definedName>
    <definedName name="sumatoria" localSheetId="8">#REF!</definedName>
    <definedName name="sumatoria" localSheetId="4">#REF!</definedName>
    <definedName name="sumatoria">#REF!</definedName>
    <definedName name="tamaño_maximo" localSheetId="10">#REF!</definedName>
    <definedName name="tamaño_maximo" localSheetId="11">#REF!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11">#REF!</definedName>
    <definedName name="TAMICES" localSheetId="4">#REF!</definedName>
    <definedName name="TAMICES">#REF!</definedName>
    <definedName name="TER" localSheetId="10">[8]Hoja2!$C$5:$C$7</definedName>
    <definedName name="TER" localSheetId="11">[8]Hoja2!$C$5:$C$7</definedName>
    <definedName name="TER" localSheetId="9">[8]Hoja2!$C$5:$C$7</definedName>
    <definedName name="TER" localSheetId="8">[8]Hoja2!$C$5:$C$7</definedName>
    <definedName name="TER">[8]Hoja2!$C$5:$C$7</definedName>
    <definedName name="TipoDeDocumento" localSheetId="10">#REF!</definedName>
    <definedName name="TipoDeDocumento" localSheetId="11">#REF!</definedName>
    <definedName name="TipoDeDocumento" localSheetId="9">#REF!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10">#REF!</definedName>
    <definedName name="TipoDocumento" localSheetId="11">#REF!</definedName>
    <definedName name="TipoDocumento" localSheetId="9">#REF!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0">'R-CEC-22 REG. Fotografico UF2.1'!$A:$L,'R-CEC-22 REG. Fotografico UF2.1'!$1:$3</definedName>
    <definedName name="_xlnm.Print_Titles" localSheetId="11">'Reg fotog ambien Mjto UF1 y 2,1'!$A:$L,'Reg fotog ambien Mjto UF1 y 2,1'!$1:$3</definedName>
    <definedName name="_xlnm.Print_Titles" localSheetId="9">'Reg fotográfico ambiental UF1y3'!$A:$L,'Reg fotográfico ambiental UF1y3'!$1:$3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0">#REF!</definedName>
    <definedName name="TT" localSheetId="11">#REF!</definedName>
    <definedName name="TT" localSheetId="8">#REF!</definedName>
    <definedName name="TT" localSheetId="4">#REF!</definedName>
    <definedName name="TT">#REF!</definedName>
    <definedName name="UIY" localSheetId="10">#REF!</definedName>
    <definedName name="UIY" localSheetId="11">#REF!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0">#REF!</definedName>
    <definedName name="Volumen" localSheetId="11">#REF!</definedName>
    <definedName name="Volumen" localSheetId="8">#REF!</definedName>
    <definedName name="Volumen" localSheetId="4">#REF!</definedName>
    <definedName name="Volumen">#REF!</definedName>
    <definedName name="VOLUMEN1" localSheetId="10">#REF!</definedName>
    <definedName name="VOLUMEN1" localSheetId="11">#REF!</definedName>
    <definedName name="VOLUMEN1" localSheetId="8">#REF!</definedName>
    <definedName name="VOLUMEN1" localSheetId="4">#REF!</definedName>
    <definedName name="VOLUMEN1">#REF!</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10">[1]DATOS!#REF!</definedName>
    <definedName name="yipitin" localSheetId="11">[1]DATOS!#REF!</definedName>
    <definedName name="yipitin" localSheetId="9">[1]DATOS!#REF!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11">[1]DATOS!#REF!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Q54" i="900" l="1"/>
  <c r="Q53" i="900"/>
  <c r="P52" i="900"/>
  <c r="O52" i="900"/>
  <c r="N52" i="900"/>
  <c r="M52" i="900"/>
  <c r="Q52" i="900" s="1"/>
  <c r="Q51" i="900"/>
  <c r="P51" i="900"/>
  <c r="Q50" i="900"/>
  <c r="Q49" i="900"/>
  <c r="P49" i="900"/>
  <c r="O49" i="900"/>
  <c r="N49" i="900"/>
  <c r="M49" i="900"/>
  <c r="Q48" i="900"/>
  <c r="Q47" i="900"/>
  <c r="Q46" i="900"/>
  <c r="P46" i="900"/>
  <c r="O46" i="900"/>
  <c r="N46" i="900"/>
  <c r="M46" i="900"/>
  <c r="Q45" i="900"/>
  <c r="Q44" i="900"/>
  <c r="Q43" i="900"/>
  <c r="O43" i="900"/>
  <c r="N43" i="900"/>
  <c r="M43" i="900"/>
  <c r="Q42" i="900"/>
  <c r="G42" i="900"/>
  <c r="Q41" i="900"/>
  <c r="Q40" i="900"/>
  <c r="O40" i="900"/>
  <c r="N40" i="900"/>
  <c r="M40" i="900"/>
  <c r="G40" i="900"/>
  <c r="Q39" i="900"/>
  <c r="G39" i="900"/>
  <c r="Q38" i="900"/>
  <c r="G38" i="900"/>
  <c r="Q37" i="900"/>
  <c r="O37" i="900"/>
  <c r="N37" i="900"/>
  <c r="M37" i="900"/>
  <c r="G37" i="900"/>
  <c r="Q36" i="900"/>
  <c r="G36" i="900"/>
  <c r="Q35" i="900"/>
  <c r="G35" i="900"/>
  <c r="Q34" i="900"/>
  <c r="O34" i="900"/>
  <c r="N34" i="900"/>
  <c r="M34" i="900"/>
  <c r="G34" i="900"/>
  <c r="Q33" i="900"/>
  <c r="O33" i="900"/>
  <c r="G33" i="900"/>
  <c r="Q32" i="900"/>
  <c r="O32" i="900"/>
  <c r="G32" i="900"/>
  <c r="Q31" i="900"/>
  <c r="P31" i="900"/>
  <c r="O31" i="900"/>
  <c r="N31" i="900"/>
  <c r="M31" i="900"/>
  <c r="G31" i="900"/>
  <c r="Q30" i="900"/>
  <c r="O30" i="900"/>
  <c r="N30" i="900"/>
  <c r="M30" i="900"/>
  <c r="G30" i="900"/>
  <c r="Q29" i="900"/>
  <c r="O29" i="900"/>
  <c r="N29" i="900"/>
  <c r="G29" i="900"/>
  <c r="P28" i="900"/>
  <c r="O28" i="900"/>
  <c r="N28" i="900"/>
  <c r="M28" i="900"/>
  <c r="Q28" i="900" s="1"/>
  <c r="G28" i="900"/>
  <c r="Q27" i="900"/>
  <c r="G27" i="900"/>
  <c r="Q26" i="900"/>
  <c r="G26" i="900"/>
  <c r="P25" i="900"/>
  <c r="O25" i="900"/>
  <c r="N25" i="900"/>
  <c r="M25" i="900"/>
  <c r="Q25" i="900" s="1"/>
  <c r="G25" i="900"/>
  <c r="Q24" i="900"/>
  <c r="G24" i="900"/>
  <c r="Q23" i="900"/>
  <c r="G23" i="900"/>
  <c r="Q22" i="900"/>
  <c r="P22" i="900"/>
  <c r="O22" i="900"/>
  <c r="N22" i="900"/>
  <c r="M22" i="900"/>
  <c r="G22" i="900"/>
  <c r="P21" i="900"/>
  <c r="Q21" i="900" s="1"/>
  <c r="O21" i="900"/>
  <c r="N21" i="900"/>
  <c r="M21" i="900"/>
  <c r="G21" i="900"/>
  <c r="Q20" i="900"/>
  <c r="P20" i="900"/>
  <c r="O20" i="900"/>
  <c r="N20" i="900"/>
  <c r="G20" i="900"/>
  <c r="Q19" i="900"/>
  <c r="P19" i="900"/>
  <c r="O19" i="900"/>
  <c r="N19" i="900"/>
  <c r="M19" i="900"/>
  <c r="G19" i="900"/>
  <c r="Q18" i="900"/>
  <c r="G18" i="900"/>
  <c r="Q17" i="900"/>
  <c r="G17" i="900"/>
  <c r="Q16" i="900"/>
  <c r="P16" i="900"/>
  <c r="O16" i="900"/>
  <c r="N16" i="900"/>
  <c r="M16" i="900"/>
  <c r="G16" i="900"/>
  <c r="Q15" i="900"/>
  <c r="G15" i="900"/>
  <c r="Q14" i="900"/>
  <c r="G14" i="900"/>
  <c r="Q13" i="900"/>
  <c r="P13" i="900"/>
  <c r="O13" i="900"/>
  <c r="N13" i="900"/>
  <c r="M13" i="900"/>
  <c r="G13" i="900"/>
  <c r="Q12" i="900"/>
  <c r="P12" i="900"/>
  <c r="N12" i="900"/>
  <c r="M12" i="900"/>
  <c r="G12" i="900"/>
  <c r="E12" i="900"/>
  <c r="D12" i="900"/>
  <c r="Q11" i="900"/>
  <c r="P11" i="900"/>
  <c r="N11" i="900"/>
  <c r="M11" i="900"/>
  <c r="G11" i="900"/>
  <c r="E11" i="900"/>
  <c r="D11" i="900"/>
  <c r="Q10" i="900"/>
  <c r="G10" i="900"/>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G273" i="640"/>
  <c r="Q272" i="640"/>
  <c r="O272" i="640"/>
  <c r="O271" i="640"/>
  <c r="Q271" i="640" s="1"/>
  <c r="Q270" i="640"/>
  <c r="O270" i="640"/>
  <c r="O269" i="640"/>
  <c r="G269" i="640"/>
  <c r="G294" i="640" s="1"/>
  <c r="O268" i="640"/>
  <c r="Q268" i="640" s="1"/>
  <c r="O257" i="640"/>
  <c r="Q257" i="640" s="1"/>
  <c r="R249" i="640"/>
  <c r="N249" i="640"/>
  <c r="G249" i="640"/>
  <c r="O248" i="640"/>
  <c r="Q248" i="640" s="1"/>
  <c r="O247" i="640"/>
  <c r="O246" i="640"/>
  <c r="Q246" i="640" s="1"/>
  <c r="R243" i="640"/>
  <c r="N243" i="640"/>
  <c r="N250" i="640" s="1"/>
  <c r="O240" i="640"/>
  <c r="Q240" i="640" s="1"/>
  <c r="O239" i="640"/>
  <c r="Q239" i="640" s="1"/>
  <c r="O238" i="640"/>
  <c r="Q238" i="640" s="1"/>
  <c r="O237" i="640"/>
  <c r="Q237" i="640" s="1"/>
  <c r="O236" i="640"/>
  <c r="Q236" i="640" s="1"/>
  <c r="O235" i="640"/>
  <c r="Q235" i="640" s="1"/>
  <c r="O234" i="640"/>
  <c r="Q234" i="640" s="1"/>
  <c r="O233" i="640"/>
  <c r="G233" i="640"/>
  <c r="G243" i="640" s="1"/>
  <c r="G250" i="640" s="1"/>
  <c r="O232" i="640"/>
  <c r="Q232" i="640" s="1"/>
  <c r="Q231" i="640"/>
  <c r="O231" i="640"/>
  <c r="O230" i="640"/>
  <c r="Q230" i="640" s="1"/>
  <c r="Q229" i="640"/>
  <c r="O229" i="640"/>
  <c r="O228" i="640"/>
  <c r="Q228" i="640" s="1"/>
  <c r="O227" i="640"/>
  <c r="Q227" i="640" s="1"/>
  <c r="O226" i="640"/>
  <c r="Q226" i="640" s="1"/>
  <c r="O225" i="640"/>
  <c r="Q225" i="640" s="1"/>
  <c r="O224" i="640"/>
  <c r="Q224" i="640" s="1"/>
  <c r="Q223" i="640"/>
  <c r="O223" i="640"/>
  <c r="O222" i="640"/>
  <c r="Q222" i="640" s="1"/>
  <c r="Q221" i="640"/>
  <c r="O221" i="640"/>
  <c r="O220" i="640"/>
  <c r="Q220" i="640" s="1"/>
  <c r="O219" i="640"/>
  <c r="Q219" i="640" s="1"/>
  <c r="O218" i="640"/>
  <c r="Q218" i="640" s="1"/>
  <c r="O217" i="640"/>
  <c r="Q217" i="640" s="1"/>
  <c r="O216" i="640"/>
  <c r="Q216" i="640" s="1"/>
  <c r="Q215" i="640"/>
  <c r="O215" i="640"/>
  <c r="O214" i="640"/>
  <c r="Q214" i="640" s="1"/>
  <c r="O213" i="640"/>
  <c r="Q213" i="640" s="1"/>
  <c r="O212" i="640"/>
  <c r="Q212" i="640" s="1"/>
  <c r="O211" i="640"/>
  <c r="Q211" i="640" s="1"/>
  <c r="O210" i="640"/>
  <c r="Q210" i="640" s="1"/>
  <c r="Q209" i="640"/>
  <c r="O209" i="640"/>
  <c r="O208" i="640"/>
  <c r="Q208" i="640" s="1"/>
  <c r="Q207" i="640"/>
  <c r="O207" i="640"/>
  <c r="O206" i="640"/>
  <c r="Q206" i="640" s="1"/>
  <c r="O205" i="640"/>
  <c r="Q205" i="640" s="1"/>
  <c r="O204" i="640"/>
  <c r="Q204" i="640" s="1"/>
  <c r="O203" i="640"/>
  <c r="Q203" i="640" s="1"/>
  <c r="O202" i="640"/>
  <c r="Q202" i="640" s="1"/>
  <c r="Q196" i="640"/>
  <c r="O196" i="640"/>
  <c r="O195" i="640"/>
  <c r="Q195" i="640" s="1"/>
  <c r="Q194" i="640"/>
  <c r="O194" i="640"/>
  <c r="O193" i="640"/>
  <c r="Q193" i="640" s="1"/>
  <c r="O192" i="640"/>
  <c r="Q192" i="640" s="1"/>
  <c r="N192" i="640"/>
  <c r="O191" i="640"/>
  <c r="Q191" i="640" s="1"/>
  <c r="O190" i="640"/>
  <c r="G190" i="640"/>
  <c r="Q190" i="640" s="1"/>
  <c r="O189" i="640"/>
  <c r="Q189" i="640" s="1"/>
  <c r="O188" i="640"/>
  <c r="Q188" i="640" s="1"/>
  <c r="O187" i="640"/>
  <c r="Q187" i="640" s="1"/>
  <c r="O186" i="640"/>
  <c r="Q186" i="640" s="1"/>
  <c r="O185" i="640"/>
  <c r="Q185" i="640" s="1"/>
  <c r="O184" i="640"/>
  <c r="Q184" i="640" s="1"/>
  <c r="O183" i="640"/>
  <c r="Q183" i="640" s="1"/>
  <c r="O182" i="640"/>
  <c r="Q182" i="640" s="1"/>
  <c r="O177" i="640"/>
  <c r="Q177" i="640" s="1"/>
  <c r="O176" i="640"/>
  <c r="Q176" i="640" s="1"/>
  <c r="O175" i="640"/>
  <c r="Q175" i="640" s="1"/>
  <c r="O174" i="640"/>
  <c r="Q174" i="640" s="1"/>
  <c r="O173" i="640"/>
  <c r="Q173" i="640" s="1"/>
  <c r="O172" i="640"/>
  <c r="Q172" i="640" s="1"/>
  <c r="O171" i="640"/>
  <c r="Q171" i="640" s="1"/>
  <c r="O170" i="640"/>
  <c r="Q170" i="640" s="1"/>
  <c r="O169" i="640"/>
  <c r="Q169" i="640" s="1"/>
  <c r="O162" i="640"/>
  <c r="Q162" i="640" s="1"/>
  <c r="O161" i="640"/>
  <c r="Q161" i="640" s="1"/>
  <c r="O160" i="640"/>
  <c r="Q160" i="640" s="1"/>
  <c r="O159" i="640"/>
  <c r="Q159" i="640" s="1"/>
  <c r="O158" i="640"/>
  <c r="Q158" i="640" s="1"/>
  <c r="O157" i="640"/>
  <c r="Q157" i="640" s="1"/>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O135" i="640"/>
  <c r="Q135" i="640" s="1"/>
  <c r="O134" i="640"/>
  <c r="Q134" i="640" s="1"/>
  <c r="O133" i="640"/>
  <c r="Q133" i="640" s="1"/>
  <c r="O132" i="640"/>
  <c r="Q132" i="640" s="1"/>
  <c r="Q131" i="640"/>
  <c r="O131" i="640"/>
  <c r="O130" i="640"/>
  <c r="Q130" i="640" s="1"/>
  <c r="Q129" i="640"/>
  <c r="O129" i="640"/>
  <c r="O128" i="640"/>
  <c r="Q128" i="640" s="1"/>
  <c r="O127" i="640"/>
  <c r="Q127" i="640" s="1"/>
  <c r="O126" i="640"/>
  <c r="Q126" i="640" s="1"/>
  <c r="O125" i="640"/>
  <c r="Q125" i="640" s="1"/>
  <c r="O124" i="640"/>
  <c r="Q124" i="640" s="1"/>
  <c r="Q123" i="640"/>
  <c r="O123" i="640"/>
  <c r="O122" i="640"/>
  <c r="Q122" i="640" s="1"/>
  <c r="Q121" i="640"/>
  <c r="O121" i="640"/>
  <c r="O120" i="640"/>
  <c r="Q120" i="640" s="1"/>
  <c r="O119" i="640"/>
  <c r="Q119" i="640" s="1"/>
  <c r="O113" i="640"/>
  <c r="Q113" i="640" s="1"/>
  <c r="O112" i="640"/>
  <c r="Q112" i="640" s="1"/>
  <c r="G111" i="640"/>
  <c r="G114" i="640" s="1"/>
  <c r="O110" i="640"/>
  <c r="Q110" i="640" s="1"/>
  <c r="O109" i="640"/>
  <c r="Q109" i="640" s="1"/>
  <c r="O108" i="640"/>
  <c r="Q108" i="640" s="1"/>
  <c r="O107" i="640"/>
  <c r="Q107" i="640" s="1"/>
  <c r="O106" i="640"/>
  <c r="Q106" i="640" s="1"/>
  <c r="O105" i="640"/>
  <c r="Q105" i="640" s="1"/>
  <c r="O104" i="640"/>
  <c r="Q104" i="640" s="1"/>
  <c r="O103" i="640"/>
  <c r="Q103" i="640" s="1"/>
  <c r="O102" i="640"/>
  <c r="Q102" i="640" s="1"/>
  <c r="O101" i="640"/>
  <c r="Q101" i="640" s="1"/>
  <c r="O100" i="640"/>
  <c r="Q100" i="640" s="1"/>
  <c r="O99" i="640"/>
  <c r="Q99" i="640" s="1"/>
  <c r="O98" i="640"/>
  <c r="Q98" i="640" s="1"/>
  <c r="O97" i="640"/>
  <c r="Q97" i="640" s="1"/>
  <c r="Q96" i="640"/>
  <c r="O96" i="640"/>
  <c r="O95" i="640"/>
  <c r="Q95" i="640" s="1"/>
  <c r="O94" i="640"/>
  <c r="Q94" i="640" s="1"/>
  <c r="O93" i="640"/>
  <c r="Q93" i="640" s="1"/>
  <c r="O92" i="640"/>
  <c r="Q92" i="640" s="1"/>
  <c r="O91" i="640"/>
  <c r="Q91" i="640" s="1"/>
  <c r="O90" i="640"/>
  <c r="Q90" i="640" s="1"/>
  <c r="O89" i="640"/>
  <c r="Q89" i="640" s="1"/>
  <c r="Q88" i="640"/>
  <c r="O88" i="640"/>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O72" i="640"/>
  <c r="Q72" i="640" s="1"/>
  <c r="O71" i="640"/>
  <c r="Q71" i="640" s="1"/>
  <c r="O70" i="640"/>
  <c r="Q70" i="640" s="1"/>
  <c r="O69" i="640"/>
  <c r="Q69" i="640" s="1"/>
  <c r="O68" i="640"/>
  <c r="Q68" i="640" s="1"/>
  <c r="O67" i="640"/>
  <c r="Q67" i="640" s="1"/>
  <c r="O66" i="640"/>
  <c r="Q66" i="640" s="1"/>
  <c r="O65" i="640"/>
  <c r="Q65" i="640" s="1"/>
  <c r="Q64" i="640"/>
  <c r="O64" i="640"/>
  <c r="O63" i="640"/>
  <c r="Q63" i="640" s="1"/>
  <c r="O62" i="640"/>
  <c r="Q62" i="640" s="1"/>
  <c r="O61" i="640"/>
  <c r="Q61" i="640" s="1"/>
  <c r="O60" i="640"/>
  <c r="Q60" i="640" s="1"/>
  <c r="O59" i="640"/>
  <c r="Q59" i="640" s="1"/>
  <c r="O58" i="640"/>
  <c r="Q58" i="640" s="1"/>
  <c r="O57" i="640"/>
  <c r="Q57" i="640" s="1"/>
  <c r="Q56" i="640"/>
  <c r="O56" i="640"/>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O40" i="640"/>
  <c r="Q40" i="640" s="1"/>
  <c r="O39" i="640"/>
  <c r="Q39" i="640" s="1"/>
  <c r="O38" i="640"/>
  <c r="Q38" i="640" s="1"/>
  <c r="O37" i="640"/>
  <c r="Q37" i="640" s="1"/>
  <c r="O36" i="640"/>
  <c r="Q36" i="640" s="1"/>
  <c r="O35" i="640"/>
  <c r="Q35" i="640" s="1"/>
  <c r="O34" i="640"/>
  <c r="Q34" i="640" s="1"/>
  <c r="O33" i="640"/>
  <c r="Q33" i="640" s="1"/>
  <c r="Q32" i="640"/>
  <c r="O32" i="640"/>
  <c r="O31" i="640"/>
  <c r="Q31" i="640" s="1"/>
  <c r="O30" i="640"/>
  <c r="Q30" i="640" s="1"/>
  <c r="O29" i="640"/>
  <c r="Q29" i="640" s="1"/>
  <c r="O28" i="640"/>
  <c r="Q28" i="640" s="1"/>
  <c r="O27" i="640"/>
  <c r="Q27" i="640" s="1"/>
  <c r="O26" i="640"/>
  <c r="Q26" i="640" s="1"/>
  <c r="O25" i="640"/>
  <c r="Q25" i="640" s="1"/>
  <c r="Q24" i="640"/>
  <c r="O24" i="640"/>
  <c r="O23" i="640"/>
  <c r="Q23" i="640" s="1"/>
  <c r="O22" i="640"/>
  <c r="Q22" i="640" s="1"/>
  <c r="O21" i="640"/>
  <c r="Q21" i="640" s="1"/>
  <c r="O20" i="640"/>
  <c r="Q20" i="640" s="1"/>
  <c r="O19" i="640"/>
  <c r="Q19" i="640" s="1"/>
  <c r="O18" i="640"/>
  <c r="Q18" i="640" s="1"/>
  <c r="O17" i="640"/>
  <c r="Q17" i="640" s="1"/>
  <c r="O16" i="640"/>
  <c r="Q16" i="640" s="1"/>
  <c r="O15" i="640"/>
  <c r="Q15" i="640" s="1"/>
  <c r="N14" i="640"/>
  <c r="Q136" i="640" l="1"/>
  <c r="R250" i="640"/>
  <c r="Q249" i="640"/>
  <c r="S249" i="640" s="1"/>
  <c r="Q273" i="640"/>
  <c r="Q233" i="640"/>
  <c r="Q111" i="640"/>
  <c r="Q114" i="640" s="1"/>
  <c r="Q243" i="640"/>
  <c r="Q269" i="640"/>
  <c r="Q294" i="640" s="1"/>
  <c r="S294" i="640" s="1"/>
  <c r="S243" i="640" l="1"/>
  <c r="Q250" i="640"/>
  <c r="S250" i="640" s="1"/>
  <c r="F283" i="316" l="1"/>
  <c r="J283" i="316" l="1"/>
  <c r="E164" i="316"/>
  <c r="G151" i="316" s="1"/>
  <c r="F210" i="316"/>
  <c r="J210" i="316" s="1"/>
  <c r="E263" i="316"/>
  <c r="I263" i="316" s="1"/>
  <c r="G156" i="316"/>
  <c r="J296" i="316"/>
  <c r="E286" i="316"/>
  <c r="C286" i="316"/>
  <c r="D266" i="316"/>
  <c r="B266" i="316"/>
  <c r="J248" i="316"/>
  <c r="E213" i="316"/>
  <c r="C213" i="316"/>
  <c r="D167" i="316"/>
  <c r="B167" i="316"/>
  <c r="K158" i="316"/>
  <c r="E158" i="316"/>
  <c r="G286" i="316"/>
  <c r="H156" i="316"/>
  <c r="K155" i="316"/>
  <c r="H155" i="316"/>
  <c r="G155" i="316"/>
  <c r="K154" i="316"/>
  <c r="F266" i="316" s="1"/>
  <c r="H154" i="316"/>
  <c r="K153" i="316"/>
  <c r="G251" i="316" s="1"/>
  <c r="H251" i="316" s="1"/>
  <c r="H153" i="316"/>
  <c r="G153" i="316"/>
  <c r="K152" i="316"/>
  <c r="G213" i="316" s="1"/>
  <c r="H152" i="316"/>
  <c r="K151" i="316"/>
  <c r="F167" i="316" s="1"/>
  <c r="H151" i="316"/>
  <c r="H158" i="316" l="1"/>
  <c r="G152" i="316"/>
  <c r="I164" i="316"/>
  <c r="G154" i="316"/>
  <c r="G158" i="316" l="1"/>
</calcChain>
</file>

<file path=xl/sharedStrings.xml><?xml version="1.0" encoding="utf-8"?>
<sst xmlns="http://schemas.openxmlformats.org/spreadsheetml/2006/main" count="2831" uniqueCount="1288">
  <si>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</si>
  <si>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</si>
  <si>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</si>
  <si>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</si>
  <si>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</si>
  <si>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</si>
  <si>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</si>
  <si>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</si>
  <si>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</si>
  <si>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</si>
  <si>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</si>
  <si>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</si>
  <si>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</si>
  <si>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</si>
  <si>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</si>
  <si>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</si>
  <si>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</si>
  <si>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</si>
  <si>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</si>
  <si>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</si>
  <si>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</si>
  <si>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</si>
  <si>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</si>
  <si>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</si>
  <si>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</si>
  <si>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</si>
  <si>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</si>
  <si>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</si>
  <si>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</si>
  <si>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</si>
  <si>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</si>
  <si>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</si>
  <si>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</si>
  <si>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</si>
  <si>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</si>
  <si>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</si>
  <si>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</si>
  <si>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</si>
  <si>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</si>
  <si>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</si>
  <si>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</si>
  <si>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</si>
  <si>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</si>
  <si>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</si>
  <si>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</si>
  <si>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</si>
  <si>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</si>
  <si>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</si>
  <si>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</si>
  <si>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</si>
  <si>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</si>
  <si>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</si>
  <si>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</si>
  <si>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</si>
  <si>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</si>
  <si>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</si>
  <si>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</si>
  <si>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</si>
  <si>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</si>
  <si>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</si>
  <si>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</si>
  <si>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</si>
  <si>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</si>
  <si>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</si>
  <si>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</si>
  <si>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</si>
  <si>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</si>
  <si>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</si>
  <si>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</si>
  <si>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</si>
  <si>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</si>
  <si>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</si>
  <si>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</si>
  <si>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</si>
  <si>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</si>
  <si>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</si>
  <si>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</si>
  <si>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</si>
  <si>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</si>
  <si>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</si>
  <si>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</si>
  <si>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</si>
  <si>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</si>
  <si>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</si>
  <si>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</si>
  <si>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</si>
  <si>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</si>
  <si>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</si>
  <si>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</si>
  <si>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</si>
  <si>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</si>
  <si>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</si>
  <si>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</si>
  <si>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</si>
  <si>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</si>
  <si>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</si>
  <si>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</si>
  <si>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</si>
  <si>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</si>
  <si>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</si>
  <si>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</si>
  <si>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</si>
  <si>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</si>
  <si>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</si>
  <si>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</si>
  <si>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</si>
  <si>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</si>
  <si>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</si>
  <si>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</si>
  <si>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</si>
  <si>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</si>
  <si>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</si>
  <si>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</si>
  <si>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</si>
  <si>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</si>
  <si>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</si>
  <si>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</si>
  <si>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</si>
  <si>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</si>
  <si>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</si>
  <si>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</si>
  <si>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</si>
  <si>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</si>
  <si>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</si>
  <si>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</si>
  <si>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</si>
  <si>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</si>
  <si>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</si>
  <si>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</si>
  <si>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</si>
  <si>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</si>
  <si>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</si>
  <si>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</si>
  <si>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</si>
  <si>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</si>
  <si>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</si>
  <si>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</si>
  <si>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</si>
  <si>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</si>
  <si>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</si>
  <si>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</si>
  <si>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</si>
  <si>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</si>
  <si>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</si>
  <si>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</si>
  <si>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</si>
  <si>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</si>
  <si>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</si>
  <si>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</si>
  <si>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</si>
  <si>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</si>
  <si>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</si>
  <si>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</si>
  <si>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</si>
  <si>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</si>
  <si>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</si>
  <si>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</si>
  <si>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</si>
  <si>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</si>
  <si>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</si>
  <si>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</si>
  <si>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</si>
  <si>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</si>
  <si>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</si>
  <si>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</si>
  <si>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</si>
  <si>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</si>
  <si>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</si>
  <si>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</si>
  <si>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</si>
  <si>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</si>
  <si>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</si>
  <si>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</si>
  <si>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</si>
  <si>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</si>
  <si>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</si>
  <si>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</si>
  <si>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</si>
  <si>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</si>
  <si>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</si>
  <si>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</si>
  <si>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</si>
  <si>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</si>
  <si>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</si>
  <si>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</si>
  <si>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</si>
  <si>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</si>
  <si>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</si>
  <si>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</si>
  <si>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</si>
  <si>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</si>
  <si>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</si>
  <si>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</si>
  <si>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</si>
  <si>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</si>
  <si>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</si>
  <si>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</si>
  <si>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</si>
  <si>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</si>
  <si>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</si>
  <si>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</si>
  <si>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</si>
  <si>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</si>
  <si>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</si>
  <si>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</si>
  <si>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</si>
  <si>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</si>
  <si>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</si>
  <si>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</si>
  <si>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</si>
  <si>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</si>
  <si>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</si>
  <si>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</si>
  <si>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</si>
  <si>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</si>
  <si>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</si>
  <si>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</si>
  <si>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</si>
  <si>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</si>
  <si>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</si>
  <si>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</si>
  <si>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</si>
  <si>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</si>
  <si>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</si>
  <si>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</si>
  <si>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</si>
  <si>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</si>
  <si>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</si>
  <si>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</si>
  <si>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</si>
  <si>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</si>
  <si>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</si>
  <si>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</si>
  <si>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</si>
  <si>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</si>
  <si>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</si>
  <si>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</si>
  <si>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</si>
  <si>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</si>
  <si>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</si>
  <si>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</si>
  <si>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</si>
  <si>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</si>
  <si>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</si>
  <si>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</si>
  <si>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</si>
  <si>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</si>
  <si>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</si>
  <si>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</si>
  <si>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</si>
  <si>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</si>
  <si>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</si>
  <si>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</si>
  <si>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</si>
  <si>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</si>
  <si>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</si>
  <si>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</si>
  <si>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</si>
  <si>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</si>
  <si>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</si>
  <si>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</si>
  <si>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</si>
  <si>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</si>
  <si>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</si>
  <si>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</si>
  <si>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</si>
  <si>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</si>
  <si>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</si>
  <si>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</si>
  <si>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</si>
  <si>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</si>
  <si>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</si>
  <si>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</si>
  <si>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</si>
  <si>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</si>
  <si>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</si>
  <si>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</si>
  <si>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</si>
  <si>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</si>
  <si>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</si>
  <si>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</si>
  <si>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</si>
  <si>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</si>
  <si>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</si>
  <si>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</si>
  <si>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</si>
  <si>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</si>
  <si>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</si>
  <si>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</si>
  <si>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</si>
  <si>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</si>
  <si>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</si>
  <si>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</si>
  <si>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</si>
  <si>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</si>
  <si>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</si>
  <si>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</si>
  <si>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</si>
  <si>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</si>
  <si>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</si>
  <si>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</si>
  <si>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</si>
  <si>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</si>
  <si>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</si>
  <si>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</si>
  <si>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</si>
  <si>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</si>
  <si>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</si>
  <si>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</si>
  <si>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</si>
  <si>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</si>
  <si>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</si>
  <si>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</si>
  <si>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</si>
  <si>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</si>
  <si>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</si>
  <si>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</si>
  <si>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</si>
  <si>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</si>
  <si>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</si>
  <si>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</si>
  <si>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</si>
  <si>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</si>
  <si>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</si>
  <si>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</si>
  <si>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</si>
  <si>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</si>
  <si>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</si>
  <si>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</si>
  <si>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</si>
  <si>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</si>
  <si>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</si>
  <si>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</si>
  <si>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</si>
  <si>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</si>
  <si>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</si>
  <si>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</si>
  <si>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</si>
  <si>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</si>
  <si>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</si>
  <si>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</si>
  <si>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</si>
  <si>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</si>
  <si>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</si>
  <si>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</si>
  <si>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</si>
  <si>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</si>
  <si>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</si>
  <si>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</si>
  <si>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</si>
  <si>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</si>
  <si>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</si>
  <si>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</si>
  <si>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</si>
  <si>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</si>
  <si>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</si>
  <si>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</si>
  <si>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</si>
  <si>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</si>
  <si>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</si>
  <si>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</si>
  <si>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</si>
  <si>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</si>
  <si>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</si>
  <si>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</si>
  <si>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</si>
  <si>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</si>
  <si>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</si>
  <si>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</si>
  <si>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</si>
  <si>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</si>
  <si>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</si>
  <si>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</si>
  <si>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</si>
  <si>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</si>
  <si>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</si>
  <si>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</si>
  <si>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</si>
  <si>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</si>
  <si>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</si>
  <si>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</si>
  <si>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</si>
  <si>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</si>
  <si>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</si>
  <si>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</si>
  <si>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</si>
  <si>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</si>
  <si>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</si>
  <si>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</si>
  <si>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</si>
  <si>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</si>
  <si>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</si>
  <si>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</si>
  <si>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</si>
  <si>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</si>
  <si>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</si>
  <si>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</si>
  <si>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</si>
  <si>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</si>
  <si>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</si>
  <si>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</si>
  <si>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</si>
  <si>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</si>
  <si>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</si>
  <si>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</si>
  <si>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</si>
  <si>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</si>
  <si>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</si>
  <si>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</si>
  <si>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</si>
  <si>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</si>
  <si>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</si>
  <si>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</si>
  <si>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</si>
  <si>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</si>
  <si>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</si>
  <si>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</si>
  <si>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</si>
  <si>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</si>
  <si>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</si>
  <si>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</si>
  <si>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</si>
  <si>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</si>
  <si>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</si>
  <si>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</si>
  <si>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</si>
  <si>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</si>
  <si>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</si>
  <si>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</si>
  <si>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</si>
  <si>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</si>
  <si>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</si>
  <si>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</si>
  <si>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</si>
  <si>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</si>
  <si>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</si>
  <si>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</si>
  <si>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</si>
  <si>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</si>
  <si>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</si>
  <si>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</si>
  <si>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</si>
  <si>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</si>
  <si>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</si>
  <si>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</si>
  <si>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</si>
  <si>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</si>
  <si>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</si>
  <si>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</si>
  <si>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</si>
  <si>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</si>
  <si>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</si>
  <si>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</si>
  <si>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</si>
  <si>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</si>
  <si>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</si>
  <si>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</si>
  <si>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</si>
  <si>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</si>
  <si>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</si>
  <si>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</si>
  <si>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</si>
  <si>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</si>
  <si>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</si>
  <si>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</si>
  <si>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</si>
  <si>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</si>
  <si>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</si>
  <si>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</si>
  <si>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</si>
  <si>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</si>
  <si>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</si>
  <si>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</si>
  <si>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</si>
  <si>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</si>
  <si>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</si>
  <si>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</si>
  <si>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</si>
  <si>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</si>
  <si>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</si>
  <si>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</si>
  <si>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</si>
  <si>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</si>
  <si>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</si>
  <si>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</si>
  <si>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</si>
  <si>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</si>
  <si>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</si>
  <si>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</si>
  <si>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</si>
  <si>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</si>
  <si>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</si>
  <si>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</si>
  <si>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</si>
  <si>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</si>
  <si>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</si>
  <si>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</si>
  <si>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</si>
  <si>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</si>
  <si>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</si>
  <si>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</si>
  <si>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</si>
  <si>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</si>
  <si>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</si>
  <si>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</si>
  <si>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</si>
  <si>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</si>
  <si>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</si>
  <si>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</si>
  <si>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</si>
  <si>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</si>
  <si>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</si>
  <si>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</si>
  <si>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</si>
  <si>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</si>
  <si>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</si>
  <si>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</si>
  <si>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</si>
  <si>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</si>
  <si>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</si>
  <si>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</si>
  <si>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</si>
  <si>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</si>
  <si>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</si>
  <si>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</si>
  <si>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</si>
  <si>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</si>
  <si>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</si>
  <si>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</si>
  <si>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</si>
  <si>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</si>
  <si>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</si>
  <si>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</si>
  <si>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</si>
  <si>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</si>
  <si>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</si>
  <si>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</si>
  <si>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</si>
  <si>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</si>
  <si>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</si>
  <si>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</si>
  <si>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</si>
  <si>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</si>
  <si>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</si>
  <si>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</si>
  <si>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</si>
  <si>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</si>
  <si>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</si>
  <si>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</si>
  <si>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</si>
  <si>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</si>
  <si>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</si>
  <si>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</si>
  <si>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</si>
  <si>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</si>
  <si>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</si>
  <si>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</si>
  <si>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</si>
  <si>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</si>
  <si>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</si>
  <si>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</si>
  <si>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</si>
  <si>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</si>
  <si>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</si>
  <si>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</si>
  <si>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</si>
  <si>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</si>
  <si>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</si>
  <si>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</si>
  <si>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</si>
  <si>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</si>
  <si>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</si>
  <si>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</si>
  <si>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</si>
  <si>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</si>
  <si>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</si>
  <si>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</si>
  <si>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</si>
  <si>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</si>
  <si>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</si>
  <si>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</si>
  <si>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</si>
  <si>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</si>
  <si>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</si>
  <si>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</si>
  <si>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</si>
  <si>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</si>
  <si>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ACTIVIDADES CRÍTICAS SEGÚN ANEXO #1 DE MAR 1, POR LA CUARENTENA DEL COVID-19</t>
  </si>
  <si>
    <t>PK 24+300 CD - Box # 106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</si>
  <si>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</si>
  <si>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</si>
  <si>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</si>
  <si>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</si>
  <si>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</si>
  <si>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</si>
  <si>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</si>
  <si>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</si>
  <si>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</si>
  <si>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</si>
  <si>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</si>
  <si>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</si>
  <si>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</si>
  <si>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</si>
  <si>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</si>
  <si>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</si>
  <si>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</si>
  <si>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Puente PK21+220 UF2.1. Vista panorámica. Infraestructura terminada</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</si>
  <si>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</si>
  <si>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</si>
  <si>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</si>
  <si>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</si>
  <si>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</si>
  <si>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</si>
  <si>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</si>
  <si>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</si>
  <si>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</si>
  <si>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</si>
  <si>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</si>
  <si>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</si>
  <si>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</si>
  <si>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</si>
  <si>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</si>
  <si>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</si>
  <si>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</si>
  <si>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</si>
  <si>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</si>
  <si>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</si>
  <si>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</si>
  <si>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</si>
  <si>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</si>
  <si>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</si>
  <si>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</si>
  <si>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</si>
  <si>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t>PK 22+000</t>
  </si>
  <si>
    <t>PK 27+000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</si>
  <si>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</si>
  <si>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</si>
  <si>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</si>
  <si>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</si>
  <si>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</si>
  <si>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</si>
  <si>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</si>
  <si>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</si>
  <si>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</si>
  <si>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</si>
  <si>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</si>
  <si>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</si>
  <si>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</si>
  <si>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</si>
  <si>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</si>
  <si>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</si>
  <si>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</si>
  <si>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</si>
  <si>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</si>
  <si>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</si>
  <si>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</si>
  <si>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</si>
  <si>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</si>
  <si>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</si>
  <si>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</si>
  <si>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</si>
  <si>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Muro # 037 - TA</t>
  </si>
  <si>
    <t>Muro # 072 - HA</t>
  </si>
  <si>
    <t>Corte talud (perfilación) - CD</t>
  </si>
  <si>
    <t>PK 0+480</t>
  </si>
  <si>
    <t>SEGURIDAD VIAL</t>
  </si>
  <si>
    <t>PK 0+950</t>
  </si>
  <si>
    <t>Aplicación de capa asfáltica - Drenajes</t>
  </si>
  <si>
    <t>PK 10+750</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</si>
  <si>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</si>
  <si>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</si>
  <si>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</si>
  <si>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</si>
  <si>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</si>
  <si>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</si>
  <si>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16+300</t>
  </si>
  <si>
    <t>PK 27+400</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</si>
  <si>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</si>
  <si>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</si>
  <si>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</si>
  <si>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</si>
  <si>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</si>
  <si>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</si>
  <si>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</si>
  <si>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t>PK 22+600</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</si>
  <si>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</si>
  <si>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</si>
  <si>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</si>
  <si>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</si>
  <si>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</si>
  <si>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</si>
  <si>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</si>
  <si>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</si>
  <si>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</si>
  <si>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</si>
  <si>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</si>
  <si>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</si>
  <si>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</si>
  <si>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</si>
  <si>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</si>
  <si>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</si>
  <si>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</si>
  <si>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</si>
  <si>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</si>
  <si>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</si>
  <si>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</si>
  <si>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Mezcla asfáltica intermedia - Drenajes</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</si>
  <si>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</si>
  <si>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</si>
  <si>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</si>
  <si>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</si>
  <si>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</si>
  <si>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</si>
  <si>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</si>
  <si>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</si>
  <si>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</si>
  <si>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</si>
  <si>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</si>
  <si>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</si>
  <si>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</si>
  <si>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</si>
  <si>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</si>
  <si>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</si>
  <si>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</si>
  <si>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</si>
  <si>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</si>
  <si>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</si>
  <si>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</si>
  <si>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</si>
  <si>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</si>
  <si>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</si>
  <si>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</si>
  <si>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</si>
  <si>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</si>
  <si>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</si>
  <si>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</si>
  <si>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</si>
  <si>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</si>
  <si>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</si>
  <si>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</si>
  <si>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</si>
  <si>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</si>
  <si>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</si>
  <si>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</si>
  <si>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</si>
  <si>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</si>
  <si>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</si>
  <si>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</si>
  <si>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</si>
  <si>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</si>
  <si>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</si>
  <si>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</si>
  <si>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</si>
  <si>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</si>
  <si>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</si>
  <si>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</si>
  <si>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</si>
  <si>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</si>
  <si>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</si>
  <si>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</si>
  <si>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</si>
  <si>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</si>
  <si>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</si>
  <si>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</si>
  <si>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</si>
  <si>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</si>
  <si>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</si>
  <si>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</si>
  <si>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</si>
  <si>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</si>
  <si>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</si>
  <si>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</si>
  <si>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</si>
  <si>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</si>
  <si>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</si>
  <si>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</si>
  <si>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</si>
  <si>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</si>
  <si>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</si>
  <si>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</si>
  <si>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</si>
  <si>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</si>
  <si>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</si>
  <si>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 xml:space="preserve">Seguimiento semanal  PQRS del proyecto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</si>
  <si>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</si>
  <si>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</si>
  <si>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</si>
  <si>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</si>
  <si>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</si>
  <si>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</si>
  <si>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</si>
  <si>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</si>
  <si>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</si>
  <si>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</si>
  <si>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</si>
  <si>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</si>
  <si>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</si>
  <si>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</si>
  <si>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</si>
  <si>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</si>
  <si>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</si>
  <si>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</si>
  <si>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</si>
  <si>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</si>
  <si>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</si>
  <si>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</si>
  <si>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</si>
  <si>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</si>
  <si>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</si>
  <si>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</si>
  <si>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</si>
  <si>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</si>
  <si>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</si>
  <si>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</si>
  <si>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</si>
  <si>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</si>
  <si>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</si>
  <si>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</si>
  <si>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</si>
  <si>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</si>
  <si>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</si>
  <si>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</si>
  <si>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</si>
  <si>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</si>
  <si>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</si>
  <si>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</si>
  <si>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</si>
  <si>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</si>
  <si>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</si>
  <si>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</si>
  <si>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</si>
  <si>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</si>
  <si>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</si>
  <si>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</si>
  <si>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</si>
  <si>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</si>
  <si>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</si>
  <si>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</si>
  <si>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</si>
  <si>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</si>
  <si>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</si>
  <si>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</si>
  <si>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</si>
  <si>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</si>
  <si>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</si>
  <si>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</si>
  <si>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</si>
  <si>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</si>
  <si>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</si>
  <si>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</si>
  <si>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</si>
  <si>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</si>
  <si>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</si>
  <si>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</si>
  <si>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</si>
  <si>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</si>
  <si>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</si>
  <si>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</si>
  <si>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</si>
  <si>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</si>
  <si>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</si>
  <si>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</si>
  <si>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</si>
  <si>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</si>
  <si>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</si>
  <si>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</si>
  <si>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</si>
  <si>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</si>
  <si>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</si>
  <si>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</si>
  <si>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</si>
  <si>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</si>
  <si>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</si>
  <si>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</si>
  <si>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</si>
  <si>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</si>
  <si>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</si>
  <si>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</si>
  <si>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</si>
  <si>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</si>
  <si>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</si>
  <si>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</si>
  <si>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</si>
  <si>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</si>
  <si>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</si>
  <si>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</si>
  <si>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</si>
  <si>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</si>
  <si>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</si>
  <si>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</si>
  <si>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</si>
  <si>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</si>
  <si>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</si>
  <si>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</si>
  <si>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</si>
  <si>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</si>
  <si>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</si>
  <si>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</si>
  <si>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</si>
  <si>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</si>
  <si>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</si>
  <si>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</si>
  <si>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</si>
  <si>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</si>
  <si>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</si>
  <si>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</si>
  <si>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</si>
  <si>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t>Ampliación Puente PK18+700 UF2.1 La Muñóz II. Instalación de pintura epóxica baranda vehicular. Finalizado.</t>
  </si>
  <si>
    <t>PK 14+400 CD</t>
  </si>
  <si>
    <t>Cortes en taludes, perfilados, consolidación  - Granulares  -  CI</t>
  </si>
  <si>
    <t>Box # 072 + disipador + Demarcación CD</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</si>
  <si>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</si>
  <si>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</si>
  <si>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</si>
  <si>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</si>
  <si>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</si>
  <si>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</si>
  <si>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</si>
  <si>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</si>
  <si>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</si>
  <si>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</si>
  <si>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</si>
  <si>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</si>
  <si>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</si>
  <si>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</si>
  <si>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</si>
  <si>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</si>
  <si>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</si>
  <si>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</si>
  <si>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</si>
  <si>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</si>
  <si>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</si>
  <si>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</si>
  <si>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</si>
  <si>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</si>
  <si>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</si>
  <si>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Colocación de capa asfáltica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</si>
  <si>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</si>
  <si>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Box Doña Rosa - Excavación mecánica, muro escollera, demoliciones CI</t>
  </si>
  <si>
    <t>Capa asfáltica - Demarcación horizontal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</si>
  <si>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</si>
  <si>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</si>
  <si>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</si>
  <si>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</si>
  <si>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</si>
  <si>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Frente Inactivo.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</si>
  <si>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</si>
  <si>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</si>
  <si>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</si>
  <si>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</si>
  <si>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Puente PK 33+100 UF 2.1-  TRAMO 2--VIGAS. Vista panorámica de PK mayores a menores. Inactivo</t>
  </si>
  <si>
    <t>Puente PK 33+100 UF 2.1 TRAMO2 - VIGAS-  PILA 4-PILA 5. Instalación de prelosas tipo A y B, Lado Santa Fe. Inactivo</t>
  </si>
  <si>
    <t>La plataforma de la segunda calzada ya cuenta con la capa intermedia asfáltica tipo MSC-25. Se utilizo para ello un tren o equipo de pavimentación Dynapac. El tramo se tiene para el transito provisional de los vehículos y equipos de la Concesión</t>
  </si>
  <si>
    <t xml:space="preserve">La Aldea, trabajos sobre la vía existente o CD. </t>
  </si>
  <si>
    <t>PK 4+100</t>
  </si>
  <si>
    <t xml:space="preserve">Fresado en frio y demolición con CAT y con martillo neumático de la actual vía,  CD </t>
  </si>
  <si>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</si>
  <si>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</si>
  <si>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</si>
  <si>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</si>
  <si>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</si>
  <si>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</si>
  <si>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Inactivo. 
Se realizo la colocación de material tipo sub base y base granular; sobre el antiguo sector Margarita del 8 o variante a San Jerónimo. Se aplico emulsión asfáltica de curado lento.</t>
  </si>
  <si>
    <t>PK 18+400</t>
  </si>
  <si>
    <t xml:space="preserve">RAP (Recycling Asphalt Pavement) </t>
  </si>
  <si>
    <t>PK 18+200  CI</t>
  </si>
  <si>
    <t>PK 20+150  CD</t>
  </si>
  <si>
    <t>PK 20+270  CD</t>
  </si>
  <si>
    <t>Corte mecánico con CAT - prolongación tramo</t>
  </si>
  <si>
    <t>Boxculvert # 106 y Protección de talud contra caídas de rocas</t>
  </si>
  <si>
    <t>PK 22+232 CI</t>
  </si>
  <si>
    <t>Box culvert # 099</t>
  </si>
  <si>
    <t>Drenajes + Paisajismo - Sitio Piedras Verdes</t>
  </si>
  <si>
    <t>Se realiza actividad de paisajismo en los anillos viales del retorno (con pajarita CAT 416F) incluyendo la construcción de sardineles en concreto y de cunetas con sección en L y en V. Hubo sembrado de palmas. Se paran trabajos sobre el encole de la ODT # 110 x 1500 mm.</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</si>
  <si>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continuó actividades de perfilado de la excavación rasante actual y relanzado en pateros, en túnel principal, Portal Santa Fe, sin atrasos evidentes.</t>
    </r>
  </si>
  <si>
    <t>Programa 8. Cultura Vial</t>
  </si>
  <si>
    <t>ALCANCE AL OFICIO D001859 SOLICITUD DE AMPLIACION PLAZO DE PRESENTACION DISEÑOS EDIFICACIONES CCO</t>
  </si>
  <si>
    <t>D-02-01-20200824-002518</t>
  </si>
  <si>
    <t>RESPUESTA A COMUNICACIÓN EPS4G050020 Y EPS4G079720 REFERENTE A LOS DISEÑOS DE LOS PUENTES 068 K9+150 Y 059 K4+500 UF1</t>
  </si>
  <si>
    <t>D-02-01-20200826-002587</t>
  </si>
  <si>
    <t>PK 4+550</t>
  </si>
  <si>
    <t>Inactivo.
Trabajos en el box con llenos se suspenden por la no colocación de material de rezaga. Hay acopio de material rocoso traído del corte del túnel para iniciar después otro tramo de muro escollera. 
Anexo a esta obra, se realizan trabajos de excavación para la construcción de caissons del nuevo puente vehicular. Sector de Doña Rosa.</t>
  </si>
  <si>
    <t>Lleno estructural, fallado - Nueva rehabilitación, CI</t>
  </si>
  <si>
    <t>Corte + descapote mecánico + perfilado de talud -  CI y Box gemelo # 057</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</si>
  <si>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Sector o Zona Urbana de San Jerónimo y limites con la UF-1.0. Se realizo la construcción de cunetas y bajante en concreto. La temporada invernal afecta el estado de frente de obra. </t>
  </si>
  <si>
    <t>Inactivo.
Se reactivo la actividad de corte de montaña y demolición de estructuras (negocios / viviendas) con el uso de CAT sobre orugas 330 D2L. Y se ejecuto el traslado de redes eléctricas de alta tensión. Los cortes cunado se reinicien permitirán también dar espacio para el inicio del puente La Muñoz I (sobre el estribo # 1). En otro sector se hizo tala, rocería y desmonte. Igual que su corte de montaña "del anterior frente de obra" los suelos que acá se están destapando, muestran ser sensibles y de fácil pérdida de cohesión y coeficiente de fricción interna cuando se sobresaturan o por cambios en su ciclo dinámico. La temporada invernal afecta el estado de frente de obra. Sector o Zona Urbana de San Jerónimo.</t>
  </si>
  <si>
    <t>PK 21+900</t>
  </si>
  <si>
    <t>Fresado de carpeta asfáltica y/o demolición, sobre vía existente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</si>
  <si>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</si>
  <si>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</si>
  <si>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El material de fresado es llevado (mediante acarreo) al sector de Ahuyamal, sobre tramo vial antiguo PK 25+900, (esto como acopio temporal).</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</si>
  <si>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sz val="11"/>
        <color rgb="FFFF0000"/>
        <rFont val="Arial"/>
        <family val="2"/>
      </rPr>
      <t xml:space="preserve">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</si>
  <si>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</si>
  <si>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</si>
  <si>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</si>
  <si>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</si>
  <si>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</si>
  <si>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</si>
  <si>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r>
      <rPr>
        <b/>
        <sz val="12"/>
        <color rgb="FFFF0000"/>
        <rFont val="Arial"/>
        <family val="2"/>
      </rPr>
      <t>Portal Santa Fe - Segundo Tubo Túnel de Occidente</t>
    </r>
    <r>
      <rPr>
        <sz val="12"/>
        <rFont val="Arial"/>
        <family val="2"/>
      </rPr>
      <t xml:space="preserve">
Actividades de Instalación del revestimiento e=15 cm, sección SB-3, perfilado de la excavación rasante actual, en túnel principal. Portal Santa Fe.
</t>
    </r>
  </si>
  <si>
    <t xml:space="preserve"> PK3+340  - UF3.1B - Instalación de concreto lanzado 25 MPa sin fibra para revestimiento. Portal Santa Fe.</t>
  </si>
  <si>
    <r>
      <rPr>
        <b/>
        <sz val="10"/>
        <rFont val="Calibri"/>
        <family val="2"/>
        <scheme val="minor"/>
      </rPr>
      <t xml:space="preserve"> PK 25+700 CI.</t>
    </r>
    <r>
      <rPr>
        <sz val="10"/>
        <rFont val="Calibri"/>
        <family val="2"/>
        <scheme val="minor"/>
      </rPr>
      <t xml:space="preserve"> Instalación de tubería PVC 10'' y polietileno 110mm. Acueducto San Nicolas.</t>
    </r>
  </si>
  <si>
    <t>Programa 4. Información y participación comunitaria</t>
  </si>
  <si>
    <t>Programa 5. Apoyo a la capacidad de gestión institucional</t>
  </si>
  <si>
    <t xml:space="preserve">Acopio de material de rezaga, portal Santafe. </t>
  </si>
  <si>
    <t>Retorno #2 - Paisajismo</t>
  </si>
  <si>
    <t>Se realizo la penúltima conexión entre ODT´s tipo Box. Al tramo del box reconstruido se le construyeron sus drenajes laterales previa impermeabizacion de sus paredes y la colocación de paneles de geodren planar (o lamidren). En su parte intermedia se termino la construcción del ultimo tramo de box fundiendo ya los muros verticales y placa aérea; ahora se le realiza la construcción del buzón en su zona media y con ubicación sobre el separador vial (colocación, amarre y aseguramiento de aceros y cimbras). Esta pendiente concluir sus llenos y capas granulares.  
Frente a la Zodme #16 y sobre la cara "expuesta" del talud de corte, fue recubierta con manto geosintética antierosión previa aplicación de una hidrosiembra, el resultado es ahora satisfactorio.</t>
  </si>
  <si>
    <t>PK 31+000/600 CI</t>
  </si>
  <si>
    <t>Socavación causada por brazo del Rio Cauca y nuevo corredor vial para una de las calzadas.</t>
  </si>
  <si>
    <t>DEMARCACNON + TRANSITABILIDAD - CI</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</si>
  <si>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</si>
  <si>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voladizos1 y 2.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</si>
  <si>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</si>
  <si>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Pendiente construcción de losas de aproximación.</t>
    </r>
  </si>
  <si>
    <t>Puente PK 6+900 UF 1- PILA 1.Montaje de carro de avance para construir Dovela N°2 voladizos 1 y 2.</t>
  </si>
  <si>
    <t>Puente PK 7+000 UF 1-  Vista panorámica de tablero desde PK menores a mayores.</t>
  </si>
  <si>
    <t>Puente PK 7+000 UF 1-  Vista panorámica de tablero desde PK mayores a menores.</t>
  </si>
  <si>
    <t>Puente PK 8+705 UF 1-  Vista panorámica, losas fundidas calzada izquierda.</t>
  </si>
  <si>
    <t>Puente PK 8+705 UF 1-  Vista panorámica, losas fundidas calzada derecha.</t>
  </si>
  <si>
    <t>Puente PK 20+380 UF2.1. PILA 1. Excavación caisson  3 y 4.</t>
  </si>
  <si>
    <t>Puente PK21+700 UF2.1.Frente Inactivo.</t>
  </si>
  <si>
    <t>Puente PK21+700 UF2.1.  Frente Inactivo.</t>
  </si>
  <si>
    <t>UF 4 Ruta 25B02 - PR36+100-REPARACION JUNTAS PUENTE QUEBRADA PURCO</t>
  </si>
  <si>
    <t>Acompañamiento campañas de monitoreos de aguas superficiales y subterraneas, el cual fue realizado por el laboratorio MCS certificado por el IDEAM</t>
  </si>
  <si>
    <t>Seguimiento a las medidas de manejo ambiental UF 2.1 y UF 1-Mejoramiento</t>
  </si>
  <si>
    <t>FECHA  APROBACIÓN</t>
  </si>
  <si>
    <t>Descripción</t>
  </si>
  <si>
    <t>UF 1</t>
  </si>
  <si>
    <t>UF 2</t>
  </si>
  <si>
    <t>UF 3</t>
  </si>
  <si>
    <t>UF 4</t>
  </si>
  <si>
    <t>Ficha Social No Objetada</t>
  </si>
  <si>
    <t>Ficha Social Objetada</t>
  </si>
  <si>
    <t>No Aplica Compensación</t>
  </si>
  <si>
    <t>Se continua con la construcción de las cunetas laterales en V. 
Se realiza la construcción de canal tipo cárcamo (con paneles de malla electrosoldada para la construcción de ODL # 178). Al canal se le fundieron segmentos corta aguas. El tramo se tiene para el transito provisional de los equipos y vehículos de la Concesión. Sector La Volcana - Guayabal.</t>
  </si>
  <si>
    <t xml:space="preserve">Después de realizado el fresado en frio, de hacer un saneo con material de rezaga del túnel y el remplazo total de granulares existentes por material virgen, se procedió a la colocación y extensión de la capa asfáltica en caliente MSC-25. Se viene la etapa de hacer las obras de drenaje con cortes (disco diamantado) sobre la capa asfáltica para alinear las cunetas de sección triangular. Se hace un buzón en el separador central de calzadas. </t>
  </si>
  <si>
    <t>Después de realizado el fresado en frio (total o parcial de la capa asfáltica existente), de hacer un parcheo selectivo, se procedió a la colocación y extensión de la capa asfáltica en caliente MSC-25 haciendo uso del tren de pavimentación compuesto por el equipo Dynapac. Vendrá la etapa de hacer las obras de drenaje con cortes (disco diamantado) sobre la capa asfáltica para alinear las cunetas de sección triangular. Sector frente al trapiche comunitario y Rancho Alegre  .</t>
  </si>
  <si>
    <t xml:space="preserve">Sigue el perfilado del terreno de fundación y la fundida de dalas de cimentación. Se fundieron dados en ciclópeo (para mejorar la nivelación de las dalas y también como mejora de cimentación para la construcción del muro). Se instalan secuencialmente filas de escamas prefabricadas (de 35 MPa). Sera un muro de 119 m de largo con varios niveles de cimentación debido a la topografía del lugar y terminara conectándose con el estribo # 2 del nuevo puente K4+500. Hay trabajos topográficos por parte de MAR1. Se trabaja con CAT sobre orugas y pajarita 416F + vibro benitín Hamm, haciendo los llenos "por capas" sobre el trasdós del muro. </t>
  </si>
  <si>
    <t xml:space="preserve">Inactivo.
La plataforma de la segunda calzada ya cuenta con la capa intermedia asfáltica tipo MSC-25. El trayecto se tiene provisionalmente para el parqueo de equipos y colocación de materiales de construcción, también hay acopio de vigas (pre tensadas) para los puentes en construcción. </t>
  </si>
  <si>
    <t xml:space="preserve">Después de aplicada la mezcla asfáltica en caliente, tipo MSC-25, se llevo a cabo la demarcación horizontal con pintura para trafico en color (B/A). También se construyen tramos de cunetas con sección en L y se colocaron defensas metálicas tipo bionda. El tramo se dio al servicio del transito automotor. Conexión de un puente vehicular y 2 muros. Sector perdida de  banca. Por lo tanto la calzada existente entrara su intervención con mejoramiento.   </t>
  </si>
  <si>
    <t xml:space="preserve">Sobre la nueva calzada se extendió mezcla asfáltica en caliente, tipo MSC-25. Posteriormente se llevo a cabo la demarcación horizontal con pintura para trafico en color (B/A), y se colocaron defensa metálicas tipo bionda. El tramo se dio al servicio del transito automotor. Conexión de un puente vehicular y 2 muros. Sector entrada a Municipio de Ebéjico. Por lo tanto la calzada existente entrara su intervención con mejoramiento.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</si>
  <si>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</si>
  <si>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 xml:space="preserve">Inactivo.
El tramo sigue habilitado para el transito vehicular sobre la nueva calzada. </t>
  </si>
  <si>
    <t>PK 8+080</t>
  </si>
  <si>
    <t>Mejoramiento - CI</t>
  </si>
  <si>
    <t>Se realiza actividad de fresado en frio con el equipo SANY. Se dejaran zonas sin fresar o sin intervenir de acuerdo a que haya presencia o  no de fisuración de la carpeta existente; lo que es equivalente a hacer un cajeo. Se reutiliza la capa granular no fresada, como soporte a la nueva capa asfáltica a aplicar o MSC-25. Sector Limites municipales / Eutimio</t>
  </si>
  <si>
    <t xml:space="preserve">Inactivo
Después de haberse deslizado y colapsado el corte del talud en el pasado mes de enero; a mediados del mes de julio, se hace de forma intermitente el retiro de material caído y que obstaculiza los trabajos de acceso sobre el estribo # 2 del nuevo puente de la Rochela. </t>
  </si>
  <si>
    <t>Trabajos intermitentes.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vía de acceso a la Vda. Mestizal alto, se continua la construcción de una placa huella que un ciclópeo estampado en su franja central y lateral; esta es una vía para el acceso vehicular de particulares. Sobre el costado izq., se funde en concreto un disipador longitudinal (o corta aguas) anexo al pavimento rígido. Algunas lluvias afectan trabajos y las zonas de talud no recubiertas se le forman surcos y cárcavas.</t>
  </si>
  <si>
    <t>Se 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t>
  </si>
  <si>
    <t xml:space="preserve">Personal de la Cía. Consulcivil SAS realiza chequeos en campo. Se tiene colocada una instrumentación al terraplén fallado (se instalaran inclinómetros y piezómetros a h= 25 m. y a 22 m). 
Con la utilización de un bulldozer se realizo el acceso a la parte mas baja del terraplén y se inicia la excavación mecánica con CAT sobre orugas a fin de construir un diente de cortante de forma trapezoidal (escollera "con el uso de bloques de piedra" + concreto; de 4m x 2.7m) a manera de llave. El material se trae del corte de Piedra Negra. Las lluvias afectan los trabajos de corte y excavación.   </t>
  </si>
  <si>
    <t>a) Continua actividad de corte mecánico (con CAT 330 D2L) y retiro de material de montaña. Se hizo un escalonamiento de hasta 5 bermas a fin de cortar el material secuencialmente hasta encontrar el chaflán definitivo de la tercera fase de excavación. Se esta confinando con pernos+drenes +concreto lanzado, la segunda fase del talud ya perfilado ya que en su corona (primera fase) se presenta un agrietamiento superficial.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La obra se terminara cuando se construyan 21 m.  de box adicionales. Para continuar con la obra, se hizo la demolición de un pontón existente a fin de alargar /aguas arriba, el par de box en construcción. Se funde el solado de limpieza y se arman hierros para la placa de fondo del nuevo tramo a construir, sector Hostería Las Grutas.</t>
  </si>
  <si>
    <t xml:space="preserve">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(o PK 13+400 CI), se realiza excavación mecánica y se alarga la ODT # 169. Posteriormente se inician los llenos compactados. </t>
  </si>
  <si>
    <t>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autoriza el paso del transito automotor para libertar y entrar a rehabilitar la calzada existente.</t>
  </si>
  <si>
    <t xml:space="preserve">Tramo pendiente de construir cunetas y bajantes en concreto.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autoriza el paso del transito automotor para libertar y entrar a rehabilitar la calzada existente.  Sector abajo de la Jungla. </t>
  </si>
  <si>
    <t>Sobre la corona del talud hubo aplicación de concreto lanzado (con e= 10 cm) previa colocación y aseguramiento de paneles de malla electro soldada (15x15x6). Siguen trabajos de perforación de huecos para la colocación de pernos pasivos de anclaje (con barras corrugadas autoperforantes) de L = 6 m. También habrá perforación para la colocación de drenes sub horizontales en PVC. Se utiliza alternadamente vehículo autopropulsado sobre llantas tipo montacargas. Sobre la plataforma vial se procedió a colocar mediante cereo y con CAT 140 M + vibro Hamm, los granulares de la estructura del pavimento flexible. Sector Tamarindos / Comfenalco.</t>
  </si>
  <si>
    <t>Box culvert # 067 + Cortes / Llenos / Curado de granulares /Mezcla asfáltica -  CD</t>
  </si>
  <si>
    <t xml:space="preserve">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Sector La Bloquera. Por lo tanto la calzada opuesta (o existente) entrara en el proceso de mejoramiento. </t>
  </si>
  <si>
    <t xml:space="preserve">Hechos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para ser intervenida.
Por lo tanto, sobre la calzada opuesta (o PK 15+400 CI) se realizo el perfilado del talud con el tendido a una pendiente. Sector Carpintería / Polvorería </t>
  </si>
  <si>
    <t>Continúan cortes mecánicos en la parte baja de la pata del talud. También se sigue realizando la instalación de malla y concreto lanzado en la parte alta de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construye canal de coronación (que incluye corta aguas) a fin de recoger aguas para que no lleguen a la cara expuesta del talud. Sector cerca a la Guaracú I y con dirección a San Jerónimo.</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</si>
  <si>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</si>
  <si>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y colocado por gravedad mediante canales en PVC. Se realizaron traslados de redes eléctricas (secas) de alta tensión. 
Este frente de obra es zona limite entre la UF-1.0 y UF-2.1 y zona urbana de San Jerónimo. </t>
  </si>
  <si>
    <t xml:space="preserve">Se realiza actividad de instalación y extendido de material de fresado, sobre la vía de acceso veredal, sector Las Grutas o PK 13+200 CI.
Sobre el PK 15+400 CD hay instalación del fresado en vía acceso antigua bloquera, sector antes de llegar a Tamarindos. Hay también acopio temporal frente a Llanerito o PK 15+200 CI; y acopio en el PK 0+400 CI o sector de La Volcana. </t>
  </si>
  <si>
    <t xml:space="preserve">Las plantas concreteras del PK 13 y del PK 1+200 harán la fabricación de: concretos lanzados, concretos estructurales, morteros de inyección y los concretos simples; según los requerimientos de cada uno de los frentes activos que los requieran.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</si>
  <si>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</si>
  <si>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Se realiza actividad de paisajismo. Esta pendiente la construcción de un lleno a fin de llegar a la cota de sub rasante. Hacia el PK menor se realiza el acopio del material de RAP que se fresa en esta UF. El tramo se tiene para el transito provisional de los vehículos y equipos de la Concesión. Sector El Arriero.</t>
  </si>
  <si>
    <t xml:space="preserve">Inactivo. (maquinaria en reparación). Se continuara el corte mecánico y perfilado de talud. También se continua demolición de canal existente. Sobre la calzada opuesta (y nueva) se hizo la demarcación horizontal utilizando pintura a base de agua y color B/A y el tramo lo utiliza temporalmente el transito automotor. 
Se hizo el fresado en frio con el equipo Wirtgen W-150 de todo el ancho de la plataforma vial con 16 cm., de profundidad. También hay actividad de instalación de acero para prolongación de box en la CI o PK15+200, se utilizaran los muros existentes y se instalara acero con prolongación con L= 3.2 m., para el box culvert # 071. Sobre el tramo intervenido hay acopio temporal del material fresado o RAP. Sector frente al Llanerito. </t>
  </si>
  <si>
    <t xml:space="preserve">Se continúan trabajos que se venían desarrollando hasta hace mas de un mes. Se colocan andamios de carga y la cimbra para colocar los aceros de refuerzo y se fundió el tramo # 3 de losa superior; sigue el mismo trabajo para el tramo # 8. Se fundirán guarda ruedas entre los tramos # 4 y 5 que será un espacio abierto de la placa aérea biselada. 
Los trabajos que se alcanzaron a realizar fueron en superficie (con CAT sobre orugas) y de lo que será la futura intersección en la zona urbana de San Jerónimo. Se canalizo un tramo de la Qda. La Muñoz I, utilizando tubería Titan x 1500 mm. Se fundieron para el box, tramos de losa de contra piso y de muros verticales  (utilizando concreto acelerado de 28 MPa, y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t>
  </si>
  <si>
    <t>Continua actividad de corte mecánico con CAT 330 D2L, incluye tala, retiro de material de descapote. Este es llevado a escombrera de San Jerónimo. Se adiciono material rajón a fin de mejorar la cimentación de la plataforma vial (saneo de suelos). Hay vibro Hamm y pajarita CAT 416 F y CAT M317D. 
Se realiza actividad de corte mecánico y retiro de material, para construir la ODT # 085, pendiente de nivelación del terreno para el solado. Se controla el transito con personal PARE / SIGA. Sector urbano de San Jerónimo, frente al conjunto residencial Paraíso del Sol.</t>
  </si>
  <si>
    <t>Se detienen los trabajos de construcción de cunetas. El espacio se acondiciona para el ensamble de la Lanza vigas y las áreas anexas para el acopio y disposición de vigas pretensadas para los puentes en construcción de ese sector. Sector de Loma Hermosa - El Francés.</t>
  </si>
  <si>
    <t>Después de realizar la actividad de demarcación horizontal sobre la CD, con el uso de pintura para trafico B/A se autorizo el desvío del transito automotor para poder intervenir la calzada existente. Se intervino la calzada existente con fresado en frio levantando toda su capa asfáltica, se imprimaron los granulares y se coloco la capa MSC-25. Sector El Sapo - Meloneras.</t>
  </si>
  <si>
    <t xml:space="preserve">Se realizo el fresado en frio con el equipo Wirtgen W-150, por un extremo de la actual calzada. Se utilizo parte del granular existente y otro granular virgen (BG) se adicionó. Se hizo su imprimación con emulsión asfáltica y se coloco la capa asfáltica en caliente MSC25. 
En el tramo central se sigue trabajando para subir la rasante. Se utiliza excavadora CAT 330 D2L + volquetas + vibro Hamm + bulldozer CAT D6T. Acá, la nueva rasante tendrá que ser elevada en mas de 3 m., a fin de borrar una curva vertical "cóncava" innecesaria. Sobre el PK 21+812 se realiza actividad de corte y preparación para prolongación de ODT # 096, se instalan 5 tubos Titán acampanados x 900 mm x 2.5 m, se realiza fundición de su atraque (esta ODT traspasa el muro en TA o K 22+560 CD, hay necesidad de demoler un muro robusto de concreto existente. Hacia el K 21+860 después de colocados los granulares se precedió a la imprimación con el uso de emulsión asfáltica de curado lento. También se inicia la instalación de la capa intermedia asfáltica tipo MSC-25. Sector Meloneras. </t>
  </si>
  <si>
    <t xml:space="preserve">Obras relacionadas con la ODT # 099. Después de la excavación en roca y fundido el solado se procedió a la construcción por etapas del box culvert que aportara las aguas recogidas directamente al Rio Aurrá, sin atravesar la calzada derecha. Se trabaja en el armado del refuerzo y fundida de los encole / descole. La etapa siguiente será la de adecuar los filtros laterales + impermeabilizar concreto en contacto con tierras y hacer sus rellenos. El concreto utilizado es premezclado y de 28 MPa. Sector Meloneras. hacia el PK menor / mayor, se extendió la capa asfáltica en caliente tipo MSC-25  </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</si>
  <si>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t>
  </si>
  <si>
    <t xml:space="preserve">Muros en TA + llenos sobre el trasdós / intradós + Drenajes + Marco en HA # 040. </t>
  </si>
  <si>
    <t>a) Hacia PK mayor hay actividad (sobre 2 muros en TA) de colocación de escamas prefabricadas "enfrentadas" formando una calzada para direccionar el transito en sentido San Jerónimo - Santafé de Antioquia. 
Muro en TA PK 23+930 (# 058 con L= 121.5 m en CD), continua la colocación secuencial de escamas y de fila de bandas geosintéticas o poliméricas.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b) El Marco del K 23+860 (# 040) se termino su reforzamiento de la losa aérea, con la construcción de dos (2) vigas laterales en concreto (ancho promedio 2 m., y espesor de 30 cm.).    
Continua el plan de manejo del transito, que fijo los desvíos y/o conexión vehicular con Sopetrán y la vía antigua. Sector variante y Partidas de Sopetrán.</t>
  </si>
  <si>
    <t xml:space="preserve">Box terminada su construcción. En zona anexa se realizan cortes de pavimento (con disco diamantado) a fin de continuar la construcción de cunetas en concreto con sección en L. Se utilizara concreto premezclado de 21 MPa. </t>
  </si>
  <si>
    <t xml:space="preserve">Se sigue realizando cortes mecánicos para prolongación de tramo vial; cerca al PR 14. Se utiliza CAT sobre orugas, bulldozer CAT D6T y volquetas. Se requiere el traslado de redes secas. Se realizo la compactación sobre la ODT # 118 (o K 25+560).  Se trabaja en la colocación de hierros para los decoles de las ODTs # 117 y # 118.  Se trabaja con personal PARE / SIGA. 
Se cubrió el box con laminas de lamidren y con geotextil, previa impermeabilización de todo el cuerpo con pintura negra bituminosa. Se sigue con la etapa de realizar llenos laterales compactados con la adecuación de los filtros perimetrales. En su zona anexa se coloco material de rezaga del túnel y se extendió con el uso de bulldozer, se hizo uso de vibro para afirmados Hamm. También se construyen cunetas en concreto con sección triangular y filtros perimetrales. </t>
  </si>
  <si>
    <t>Inactivo. 
Después de finalizada la actividad de excavación mecánica y corte del talud, se realizó la instalación de mezcla Asfáltica intermedia tipo MSC-25. 
Sobre el tramo vial se realizo la construcción de cunetas con sección L.
Se continuara actividad de construcción de cunetas para conducir aguas a la ODT #125. Sector Ahuyamal.
La zona de la calzada antigua se tiene como centro de acopio de material fresado o RAP.</t>
  </si>
  <si>
    <t xml:space="preserve">a) Se trabajo en las ODT # 139, # 140 y # 141. Se trabajo en buzón y en disipador sobre estas ODTs. Se realizara trabajos de paisajismo. Hubo peinado del talud y recompactación (con CAT M317 D) con su cuchara. 
b) Sobre la calzada opuesta a este frente (o PK 27+700 CI), continua la excavación mecánica con CAT 330 D2L. Se sigue haciendo un saneo de esta plataforma vial agregando material de rezaga traído del túnel. Posteriormente mediante un cereo con motoniveladora CAT 140M se adiciona y se compacta con Hamm material virgen de sub base y base granular.     </t>
  </si>
  <si>
    <t>Finalizo construcción de tramos (en primera etapa) de losa de contrapiso con e= 80 cm. Después de fundidos los tramos "inferiores" de los muros verticales se procede a la colocación de formaletería para el encofrado y fundición de los muros verticales "izquierdos" de su parte superior o de remate y llegar al nivel de la placa aérea; por lo tanto se coloca formaletería con ayuda del brazo telescópico de una grúa. Cada terminación superior de muro, cuenta con una cenefa continua que servirá de mas área de apoyo para la placa aérea o de cierre. Se utiliza concreto pre mezclado "bombeado" de 28 MPa. (o 4000 PSI).Taludes aledaños se tienen tapados con plásticos a fin de evitar ser erosionados por lluvias. Esta obra corresponde al futuro acceso vehicular a la Vda. Guaimaral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</si>
  <si>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</si>
  <si>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t xml:space="preserve">Se realizo demolición de cunetas en concreto "recién construidas" para corregir su desnivel y que no se detenga el agua lluvia formando una piscina. La solución es la construcción de un canal que verterá las aguas hacia la ODT mas cercana. Se habilito el transito automotor por la nueva calzada y por la antigua calzada, suprimiéndose el PARE / SIGA. Sector de La Laguna. </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</si>
  <si>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Sigue el agrietamiento con retroceso de su asentamiento.  
b) Sobre la calzada opuesta (o PK 31+000/600 - CI) se realiza desmonte, tala de arbustos, descapote y corte mecánico (con un nuevo trazado) a fin de alejar parte del corredor vial del cauce del Rio Cauca.  De esta manera se abandona el sitio de movimiento en masa presentado hace un par de meses. Sector Tierra Mítica. </t>
  </si>
  <si>
    <t>Inactivo. A un corto trayecto, se le coloco mezcla en caliente de MSC-25. Se instalaron maletines, conos, delineadores tubulares simples (anclados al pavimento) como elementos de canalización y se sigue utilizando como desvío del transito automotor. Se trabaja con PARE / SIGA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Sector Politécnico. Sector Politécnico.</t>
  </si>
  <si>
    <t>Sectores puntuales del puente, presentan el tablero desgastado con presencia a la vista de su acero de refuerzo y con agregados sueltos. Hay un bache sin fondo en el acceso lado Santa Fe.</t>
  </si>
  <si>
    <t>Se continua con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utilizan perfiles estructurales en acero tipo A 572 Gr. 50, A 1011 Gr. 50 y F 1554 Gr. 105. La tornillería es de acero tipo A 325, A 307 y A 563. 
La cubierta general (con Long= 18.5 m x Ancho= 36.5m) que se coloca será en AluZinc AZ 200/36 mm, apoyada sobre la estructura metálica (aporticada) y tendrá una pendiente "a dos aguas" del 2%. Para los nudos o uniones de perfiles que no son atornillados, se utiliza soldadura con electrodo E-70XX. Se entra en la etapa de pintura general de la estructura, retoques y el ensamble de los drenajes (canales, embudos y bajantes en PVC).  
Sobre la plataforma o playa (que cuenta con 7 islas y 8 carriles de circulación) hay trabajos relacionados con la disposición de redes de telecomunicaciones y con la construcción de sus cajas de inspección y de distribución, se hace uso de martillo neumático rompedor.</t>
  </si>
  <si>
    <t xml:space="preserve"> Se hace un alargue de la ODT # 003 (PK 0+485) con tubería x 1200 mm. También se le construyen su buzones, lateral y central. Las aguas que conducirá esta obra de arte irán a verter hacia la Qda. la Culebra. Hacia el PK mayor se realizo el fresado en frio de la capa asfáltica existente (con el equipo SANY) en todo el ancho de calzada, utilizando un tambor fresador angosto. El acopio temporal del RAP se hace en este mismo lugar, muy cercano al material de rezaga del túnel.</t>
  </si>
  <si>
    <t>PK 3+400 CI. Realizada la colocación de los granulares correspondientes a la estructura del pavimento flexible, se aplico su imprimación y luego se coloco la capa intermedia de mezcla MSC-25. Sector de La Aldea.</t>
  </si>
  <si>
    <t>PK 4+500 CI, muro en TA (# 011). Continua la excavación mecánica para el fundido de la dala de cimentación. Sobre el trasdós del muro se realizan lo llenos mecánicos con granulares seleccionados y la colocación secuencial de las escamas prefabricadas.</t>
  </si>
  <si>
    <t>PK 9+200 CD. Sobre la corona del talud "zona casi plana" el pavimento rígido se remplaza por placa huella con franjas de ciclópeo estampado. Acceso vehicular de particulares para el sector veredal, Mestizal alto.</t>
  </si>
  <si>
    <t>PK 12+ 764 CI. Demolido un pontón existente, se construyó un solado de concreto de limpieza y se tienden los aceros de refuerzo para el segundo tramo de box gemelo (# 057). Sector Las Grutas.</t>
  </si>
  <si>
    <t>PK 20+150 CD. Continua la excavación mecánica de tramo para emplazar la segunda calzada. Se hizo un saneo de la subrasante adicionando material de rezaga traído del túnel. Sector urbano de S. J. y Qda. La Muñoz II.</t>
  </si>
  <si>
    <t xml:space="preserve">PK 23+930/920. Se lleva a cabo la construcción de los dos (2) muros en TA (# 058 y # 059) que arrancan del marco en HA # 040. Acá se ilustra el proceso de lleno con granular seleccionado tanto en el trasdós como el intradós del muro # 059. Sector Partidas de Sopetrán.  </t>
  </si>
  <si>
    <t xml:space="preserve">PK 27+400 Box # 126. En su parte media (o sobre el espacio del separador central de calzadas) de construyo el buzón de conexión entre tramos. Se le realiza su impermeabilización con pintura negra bituminosa.   </t>
  </si>
  <si>
    <t xml:space="preserve">PK 29+900 CD. Construcción del falso túnel para dar acceso vehicular a la Vda. Guaimaral. Se realiza el encofrado de muros superiores, con ayuda del brazo telescópico de una grúa. El fundido del concreto (de 28 Mpa.) se realiza por tramos. </t>
  </si>
  <si>
    <t>PK 0+060 Playa de Peajes. Sobre cada columna se adosan bajantes en PVC para el manejo de las aguas pluviales, ancladas con abrazaderas metálicas tipo omega.</t>
  </si>
  <si>
    <t xml:space="preserve">PK 0+060 Playa de peajes. Sigue el montaje de algunos elementos faltantes sobre la marquesina. También se le sigue realizando la aplicación de pintura negra tipo alquidica. La cubierta medirá: Long= 18.5 m x Ancho= 36.5m </t>
  </si>
  <si>
    <t>PK 0+250/600 CI. Mediante un fresado en frio (con el equipo SANY), se realizo el retiro total de la capa asfáltica existente. El acopio del material de RAP, se hace temporalmente en este mismo sector.</t>
  </si>
  <si>
    <t>PK 0+650 CI. Se sigue con el acopio del material de rezaga producto de la excavación de las galerías del túnel (en Portal Medellín). Este se lleva directamente a las zonas de saneo como llenos, muros escollera o para ser tratado y procesado en la planta del PK 11+700.</t>
  </si>
  <si>
    <r>
      <rPr>
        <b/>
        <sz val="12"/>
        <color rgb="FFFF0000"/>
        <rFont val="Arial"/>
        <family val="2"/>
      </rPr>
      <t>Portal Medellín - Segundo Tubo Túnel Occidente</t>
    </r>
    <r>
      <rPr>
        <sz val="12"/>
        <rFont val="Arial"/>
        <family val="2"/>
      </rPr>
      <t xml:space="preserve">
Actividades de Instalación del revestimiento, en túnel principal. Portal Medellín.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</si>
  <si>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Se continuó con las actividades de</t>
    </r>
    <r>
      <rPr>
        <sz val="11"/>
        <color rgb="FFFF0000"/>
        <rFont val="Arial"/>
        <family val="2"/>
      </rPr>
      <t xml:space="preserve"> instalación de concreto del revestimiento de  f'c=25 MPa</t>
    </r>
    <r>
      <rPr>
        <sz val="11"/>
        <rFont val="Arial"/>
        <family val="2"/>
      </rPr>
      <t xml:space="preserve">, a los 28 días (sin fibra), controlados por calibradores de L=15 cm, en sección de sostenimiento SB-3, entre las abscisas PK3+520 al PK3+750, </t>
    </r>
    <r>
      <rPr>
        <sz val="11"/>
        <color rgb="FFFF0000"/>
        <rFont val="Arial"/>
        <family val="2"/>
      </rPr>
      <t>Lacumulada=770,0m</t>
    </r>
    <r>
      <rPr>
        <sz val="11"/>
        <rFont val="Arial"/>
        <family val="2"/>
      </rPr>
      <t xml:space="preserve"> ,  instalación de calibradores L= 15 cm (SB-3), en malla tresbolillo con espaciamiento longitudinal (L)=1,50 y transversal (T)=2m, hasta la abscisa K3+850, también se continuó con actividades de perfilado de la excavación de la rasante actual.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</si>
  <si>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K2+430 a 2+245; Lacumulada=735,0 m, instalación de calibradores L= 15 cm (SB-3) y 10 cm (SA-2), en malla tresbolillo con espaciamiento longitudinal (L)=1,50 y transversal (T)=2m, hasta la abscisa K2+205 y también se continuó con actividades de perfilado de la excavación de la rasante actual, para completar la sección de la excavación.
Se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</si>
  <si>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En este periodo, continúan suspendidas las actividades excavación, a partir del punto de entronque Excavación mecanica+taladros, Avanzó hasta  L= 7,0 metros desde el  túnel existente (K10+545-Abscisado túnel existente). Se continuó la excavación de la galería desde el túnel nuevo; avanza en terrenos con sostenimiento Tipo SG- III, sección completa, en el PK0+70,8- L acumulada=70,8m a origen;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(3+645-Tunel nuevo):  En este periodo, se suspendieron actividades excavación, a partir del punto de entronque Excavación mecanica+taladros, Avanzó hasta  L= 7,5 metros desde el  túnel existente (K12+485-Abscisado túnel existente). Se  inicio  la excavación de la galería desde el túnel nuevo, avanza en terrenos con sostenimiento Tipo SG- III,sección completa, en el PK0+73,0- L acumulada=73,0 m a origen; éste avance esta adelantado,  teniendo en cuenta el programa de obra actualizado, el cual contempla el  inicio de excavación, el día 26 de enero de 2021.
También se suspendieron actividades, de excavación de los entronques de la Galería de Conexión Vehicular No 1 (10+074) ,   Avanzó hasta  L= 7,0 metros , Galería de Conexión Vehicular No 3 Avanzó hasta  L= 4,0 metros y la Galería de Conexión Peatonal No 6 (13+430). Avanzó hasta  L= 4,0 metros .</t>
    </r>
  </si>
  <si>
    <t xml:space="preserve">  PK0+804 - UF3.1.A - No se evidencia actividad en la PTAR. Portal Medellín.</t>
  </si>
  <si>
    <t xml:space="preserve"> PK2+165 - UF3.1D - Perforación para instalación de anillo de pernos y montaje de carga explosiva (PK0+059,5), galería peatonal N°2, Sección sostenimiento SG-II. Portal Medellín.</t>
  </si>
  <si>
    <t xml:space="preserve"> PK2+290 - UF3.1B -Instalación de calibradores de 15 cm para control de lanzado de revestimiento, sección sostenimiento tipo SB-3. Portal Medellín.</t>
  </si>
  <si>
    <t xml:space="preserve"> PK2+360 - UF3.1B - Instalación de concreto lanzado 25 MPa sin fibra para revestimiento, sección sostenimiento tipo SB-3. Portal Medellín.</t>
  </si>
  <si>
    <t xml:space="preserve"> PK2+325  - UF3.1B - Perfilado de la rasante actual para completar sección de excavación. Portal Medellín.</t>
  </si>
  <si>
    <t>PK2+245 - UF3.1B -Instalación de calibradores de 15 cm para control de lanzado de revestimiento, sección sostenimiento tipo SB-3. Portal Medellín.</t>
  </si>
  <si>
    <t xml:space="preserve"> PK2+582 - PK2+585 - UF3.1B - Goteo persistente en concreto de revestimiento ubicado en hastial derecho. Portal Medellín.</t>
  </si>
  <si>
    <t xml:space="preserve"> PK2+165 - UF3.1D - Retiro de material de rezaga, galería peatonal N°2 (PK 0+077,1), Sección sostenimiento SG-II. Portal Medellín.</t>
  </si>
  <si>
    <t xml:space="preserve"> PK2+205 - UF3.1B - Instalación de calibradores de 15 cm para control de lanzado de revestimiento, sección sostenimiento tipo SB-2. Portal Medellín.</t>
  </si>
  <si>
    <t xml:space="preserve"> PK2+245 - UF3.1B - Instalación de concreto lanzado 25 MPa sin fibra para revestimiento, sección sostenimiento tipo SA-2. Portal Medellín.</t>
  </si>
  <si>
    <t xml:space="preserve"> PK2+235 - UF3.1B - Pateros sin lanzado de concreto. Portal Medellín.</t>
  </si>
  <si>
    <t>PK2+675 - UF3.1D - Cale, galería peatonal N°3 (PK 0+087,4), Sección sostenimiento SG-II. Portal Medellín.</t>
  </si>
  <si>
    <t xml:space="preserve"> PK2+875 -  UF3.1B -  Perfilado de la rasante actual para completar sección de excavación. Portal Medellín.</t>
  </si>
  <si>
    <t xml:space="preserve"> PK3+560 - UF3.1B - Instalación de concreto lanzado 25 MPa sin fibra para revestimiento, sección sostenimiento tipo SB-3. Portal Santa Fé.</t>
  </si>
  <si>
    <t xml:space="preserve"> PK 3+660 - UF3.1B -Instalación de calibradores de 10 cm para control de lanzado de revestimiento, sección sostenimiento tipo SA-3. Portal Santa Fé.</t>
  </si>
  <si>
    <t>PK2+450 - UF3.1B - La rasante actual presenta baches prominentes e inexistencia de cunetas. Portal Medellín.</t>
  </si>
  <si>
    <t xml:space="preserve"> PK3+750 - UF3.1B - Instalación de concreto lanzado 25 MPa sin fibra para revestimiento, sección sostenimiento tipo SB-3. Portal Santa Fé.</t>
  </si>
  <si>
    <t xml:space="preserve"> PK 3+850 - UF3.1B -Instalación de calibradores de 15 cm para control de lanzado de revestimiento, sección sostenimiento tipo SB-3. Portal Santa Fé.</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</si>
  <si>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h=26m, Caisson 4 h=31,2m. </t>
    </r>
    <r>
      <rPr>
        <sz val="11"/>
        <rFont val="Arial"/>
        <family val="2"/>
      </rPr>
      <t xml:space="preserve">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PILA 2: Instalación acero de refuerzo  núcleos Caissons 5 y 6 y fundida del núcleo del caisson 5. 
</t>
    </r>
    <r>
      <rPr>
        <sz val="11"/>
        <rFont val="Arial"/>
        <family val="2"/>
      </rPr>
      <t xml:space="preserve">PILA 3: Instalación acero de refuerzo núcleos  Caissons 7 y 8. y se funden. Se instala acero de refuerzo y encofrado y se funden columnas a nivel de Viga cabezal. </t>
    </r>
    <r>
      <rPr>
        <sz val="11"/>
        <color rgb="FFFF0000"/>
        <rFont val="Arial"/>
        <family val="2"/>
      </rPr>
      <t xml:space="preserve">Insntalación de plataforma para Viga Cabezal.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t>
    </r>
    <r>
      <rPr>
        <sz val="11"/>
        <color rgb="FFFF0000"/>
        <rFont val="Arial"/>
        <family val="2"/>
      </rPr>
      <t xml:space="preserve">Instalación acero de refuerzo Viga Cabezal topes sísmicos y pedestales. Se funde Viga cabezal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</si>
  <si>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encofradodefensas tipo New Jersey, se funden 12 módulos por el costado izquierdo.</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</si>
  <si>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</si>
  <si>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</si>
  <si>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rgb="FFFF0000"/>
        <rFont val="Arial"/>
        <family val="2"/>
      </rPr>
      <t xml:space="preserve">Se instala acero de refuerzo y encofrado en defensas tipo New Jersey. se funden módulos costado izquierdo calzada derecha.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</si>
  <si>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t>
    </r>
    <r>
      <rPr>
        <sz val="11"/>
        <color theme="1"/>
        <rFont val="Arial"/>
        <family val="2"/>
      </rPr>
      <t xml:space="preserve">
</t>
    </r>
    <r>
      <rPr>
        <sz val="11"/>
        <rFont val="Arial"/>
        <family val="2"/>
      </rPr>
      <t xml:space="preserve">ESTRIBO 2: Se funde el núcleo de los Caissons 30, 31 y 32.
</t>
    </r>
    <r>
      <rPr>
        <u/>
        <sz val="11"/>
        <rFont val="Arial"/>
        <family val="2"/>
      </rPr>
      <t xml:space="preserve">SUPERESTRUCTURA
</t>
    </r>
    <r>
      <rPr>
        <sz val="11"/>
        <color rgb="FFFF0000"/>
        <rFont val="Arial"/>
        <family val="2"/>
      </rPr>
      <t>Instalación mortero de nivelación con Sika Grout sobre pedestales. Montaje del Equipo lanza-vigas.
VANO 1: Instalación de Vigas prefabricadassobre apoyos de neopreno en ambas calzadas, se funden Diafragmas, instalación de pre-losas, acero de refuerzo de las losas y se funden.</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</si>
  <si>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y se funde Viga Cabezal.</t>
    </r>
    <r>
      <rPr>
        <sz val="11"/>
        <color theme="1"/>
        <rFont val="Arial"/>
        <family val="2"/>
      </rPr>
      <t xml:space="preserve">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Se funde  elevación columna  5 y 6 a nivel de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 Se funde Viga Cabezal.</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</si>
  <si>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está realizando demolición del muro espaldar y demolición parcial de la  Viga cabezal.
Se está realizando la excavación de los Caissons de los nuevos vanos:
ESTRIBO 1A: Caisson 25 h=12,4m;  Caisson 26 h=13,4m
PILA 1A: Caisson 27 h=20,5m;  Caisson 28 h=16m
PILA 2A: Caisson 29 h=18m;  Caisson 30 h=18m</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</si>
  <si>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h=9,3m, Caisson 2 h=7m; PILA 1 Caisson 3 h=10,3m, Caisson 4 h=10m; </t>
    </r>
    <r>
      <rPr>
        <sz val="11"/>
        <color theme="1"/>
        <rFont val="Arial"/>
        <family val="2"/>
      </rPr>
      <t>PILA 2 Caisson 5 h=9,37m,  Caisson 6 h=9,8m, ESTRIBO 2 Caisson 7 h=11,3m,  Caisson 8 h=13,11m.  .  El avance en la excavación y fundida de anillos es del 117,9%</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</si>
  <si>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 Instalación de vigas prefabricadas sobre apoyos de neopreno, construcción de diafragmas, instalación de pre-losas, acero de refuerzo de las losas y se funden. Instalación de plataformas y acero de refuerzo voladizos izquierdo vanos 1, 2 y 3 y se funden.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</si>
  <si>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Vano 1: Instalación de Vigas prefabricadas sobre apoyos de neopreno, construcción de Diafragmas, instalación de pre-losas y acero de refuerzo de la losa.</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</si>
  <si>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</si>
  <si>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 losa inferior y tramos 1 y 2 de muros. Para el voladizo 2 se está instalando el carro de avance para la Dovela N°2.</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y 9; y se funden voladizo 4. Se continúa co Dovelas 10, 11, 12 y 13, se instala acero de refuerzo losa iferior y muros, se funden. En el voladizo 3, se realiza el montaje del carro de avance y se funden las Dovelas 2 y 3, se tensionan los cables de estas Dovelas. Se dezplaza el carro de avance para construir la Dovela 4 y se instala acero de refuerzo..</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</si>
  <si>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r>
      <rPr>
        <sz val="11"/>
        <rFont val="Arial"/>
        <family val="2"/>
      </rPr>
      <t>Frente de Obra Inactivo.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</si>
  <si>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5 y 6 se perforan 4m se instalan las varillas y se anclan con iyección de lechada y se realiza el realce de las columnas de estos Caissons a nivel de construcción del Dado.. Para el caissons 4 se realiza la perforación.</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 se instala acero de refuerzo y ductos.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</si>
  <si>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Instalación de Vigas prefabricadas sobre apoyos de neopreno, construcción de diafragmas, instalación de pre-losas , instalación acero de refuerzo  losas y se funden para ambas calzadas.</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</si>
  <si>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sobre apoyos de neopreno en el Vano 4. Para el Vano 1, se realiza corte y retiro de la losa existente, instalación de plataforma para voladizos, Steel Deck y acero de refuerzo de la losa.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</si>
  <si>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</si>
  <si>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 xml:space="preserve">Se realizan retiro de carpeta asfáltica existente mediante fresado. Perforaciones a la losa existente con saca núcleos y cortes en la losa de aproximadamente 1,80X3,50 m  para retiro del tablero y los New Jersey existentente.  Se  retira  tablero y New Yersey en los vanos 1 y 2 . </t>
    </r>
  </si>
  <si>
    <r>
      <rPr>
        <b/>
        <sz val="11"/>
        <color theme="1"/>
        <rFont val="Arial"/>
        <family val="2"/>
      </rPr>
      <t>AMPLIACIÓN PUENTE N°11 QUEBRADA LA RONCHA . PK7+960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existentente.  Se  retira  tablero y New Yersey en el vano 1 . </t>
    </r>
  </si>
  <si>
    <t>Ampliación Puente 5  La Causala UF1</t>
  </si>
  <si>
    <t>Ampliación Puente 11  La Roncha UF1</t>
  </si>
  <si>
    <t>Puente PK 4+500 UF 1. PILA 3. Instalación de plataforma para Viga Cabezal</t>
  </si>
  <si>
    <t>Puente PK 4+500 UF 1.   PILA 5. Viga Cabezal fundida e instalación de acero de refuerzo, encofrado de pedestales y topes sísmicos.</t>
  </si>
  <si>
    <t>Puente PK 5+240 UF 1.  Instalación acero de refuerzo y ecofrado defensas tipo New Jersey.</t>
  </si>
  <si>
    <t>Puente PK 5+240 UF 1.  Se funden módulos New jersey,  costado izquierdo.</t>
  </si>
  <si>
    <t>Puente PK 6+240 UF 1-   PILA 1. Se funde realce Columna caisson 3 a nivel de Dado.</t>
  </si>
  <si>
    <t>Puente PK 6+240 UF 1-  PILA 2. Instalación acero de refuerzo Dovela N°2, voladizo 4.</t>
  </si>
  <si>
    <t>Puente PK 6+900 UF 1-Vista panorámica.</t>
  </si>
  <si>
    <t>Puente PK 8+404 UF 1-  Instalación acero de refuerzo y encofrado módulos de defensas tipo New Jersey, calzada derecha.</t>
  </si>
  <si>
    <t>Puente PK 8+404 UF 1-  Acabado en módulos de New Jersey- costado derecho, calzada derecha.</t>
  </si>
  <si>
    <t>Puente PK 8+800 UF 1-   Instalación de concreto- vano 1, calzada izquierda.</t>
  </si>
  <si>
    <t>Puente PK 8+800 UF 1- PILA 5. Instalación acero de refuerzo y encofrado  ampliación sección Viga Cabezal.</t>
  </si>
  <si>
    <t>Puente PK 9+150 UF 1-     ESTRIBO 1.  Se funde viga cabezal.</t>
  </si>
  <si>
    <t>Puente PK 9+150 UF 1-  PILA 2. Se funde columnas 5 y 6 a nivel de viga cabezal, demolición de estribo existente Puente PK9+160.</t>
  </si>
  <si>
    <t>Puente PK 11+110 UF 1-   PILA 2A. Finaliza excavación adicional caisson 30.</t>
  </si>
  <si>
    <t>Puente PK 11+110 UF 1-  PILA 2A.  Excavación de Caisson 29 y 30.</t>
  </si>
  <si>
    <t>Puente PK 20+380 UF2.1. -  ESTRIBO 1.Excavación caisson  1.</t>
  </si>
  <si>
    <t>Puente PK 20+680 UF 2.1. . Instalación acero de refuerzo voladizo costado izquierdo vano 2.</t>
  </si>
  <si>
    <t>Puente PK 21+220 UF 2. Instalación de prelosas tipo B y acero de refuerzo losa, vano 1.</t>
  </si>
  <si>
    <t>Puente PK 21+220 UF 2.1.  Instalación de concreto Diafragma pila 1- vano 1.</t>
  </si>
  <si>
    <t>Puente PK 33+100 UF 2.1- TRAMO 1-VOLADIZOS.  Instalación plataforma y acero de refuerzo losa superior dovelas 2,3,4 y 5, voladizo 1 , Lado Medellín.</t>
  </si>
  <si>
    <t>Puente PK 33+100 UF 2.1-  .Instalación carro de avance voladizo 2, Lado Medellín.</t>
  </si>
  <si>
    <t xml:space="preserve"> VANO 1. .Ampliación Puente N°1 PK0+110 UF1 Quebrada La Negra.  Instalación acero de refuerzo losa vano 1.</t>
  </si>
  <si>
    <t>Ampliación Puente N°1PK0+110 UF1 Quebrada La Negra. Instalación acero de refuerzo y encofrado diafragma Estribo 2.</t>
  </si>
  <si>
    <t>Ampliación Puente N°4 PK2+600 UF1 Quebrada La Nuez. Losa fundida vano 2.</t>
  </si>
  <si>
    <t>Ampliación Puente N°5 PK3+183 UF1 Quebrada La Causala.  Demolición de tablero sobre vigas, vano 1.</t>
  </si>
  <si>
    <t>Ampliación Puente N°5 PK3+183 UF1 Quebrada La Causala.  Retiro de tablero vano 2.</t>
  </si>
  <si>
    <t>Ampliación Puente N°11 PK7+960 UF1 Quebrada La Roncha. Retiro de secciones de losa y módulos New Jersey, vano 1.</t>
  </si>
  <si>
    <t>Del 24/09/20
al 30/09/20</t>
  </si>
  <si>
    <t>2.1, 1, 3</t>
  </si>
  <si>
    <t>Seguimiento Fichas: 
PMA UF1 y 3: PMF-01, PMF-03, PMF-04, PMF-09, PMF-10, PMF-11, PMF-12, PMF-13, PMF-15, PMF-18, PMB - 06 y PMB-08.
PMA UF2.1: PMF-1, PMF-02, PMF-04, PMF-06, PMF- 08, PMF-10, PMF-13, PMF-14, PMF-16 y PMB 06, PMB-01, PMB-04, PMB-07.
PAGA Mejoramiento Fichas: DAGA-1.1-01, DAGA-1.2-02 y PAC-2.3-06.</t>
  </si>
  <si>
    <t>ÉPSILON4G</t>
  </si>
  <si>
    <t>Del 23-09-20 al 29-09-20</t>
  </si>
  <si>
    <t>Asistencia reunión de solicitud de información adicional realizado en el marco del control y seguimiento efectuado por la ANLA en el periodo de 2020 a la Licencia Ambiental Otorgada Con Resolución 639 de 2017 y sus Modificaciones</t>
  </si>
  <si>
    <t>ANLA, DEVIMAR, ANI, ÉPSILON 4G</t>
  </si>
  <si>
    <t xml:space="preserve">Acompañamiento a la visita de evaluación del Trámite de Modificación de Licencia Ambiental Resolución 0639 de 2017. </t>
  </si>
  <si>
    <t>del 24-09-20 al 25-09-20</t>
  </si>
  <si>
    <t>1, 2.1 y 3</t>
  </si>
  <si>
    <t>Asistencia Primera jornada virtual de capacitación de ANLA dirigida a concesionarios de proyectos de infraestructura de ANI-Inversión forzosa de no menos del 1%</t>
  </si>
  <si>
    <t xml:space="preserve">ANLA, DEVIMAR, ANI, ÉPSILON 4G, y otros </t>
  </si>
  <si>
    <t>Asistencai capacitación Sistema de gestión de Calidad de la compañía</t>
  </si>
  <si>
    <t xml:space="preserve">Almacenamiento y revisión correspondencia ambiental recibida de parte del Concesionario en el periodo comprendido entre el 18-09-20 al 25-09-20 y actualización formatos y cuadros de control de Interventoría. </t>
  </si>
  <si>
    <t>Atención de observaciones informe ambiental 59, generadas por la ANI con comunicado 20205000276891 del 22-09-20</t>
  </si>
  <si>
    <t>del 24-09-2020 al 28-09-2020</t>
  </si>
  <si>
    <t>Proyección y envió comunicados:
EPS4G-1018-20 enviado virtaulmente con cosecutivo DEVIMAR R-01-01-20200925001840 del 25-05-2020.
EPS4G-1021-20 enviado virtaulmente con cosecutivo ANI 2020-409-094173-2 del 25-09-2020
EPS4G-1027-20 enviado virtaulmente con cosecutivo ANI 2020-409-094991-2 del 29-09-2020
EPS4G-1029-20 enviado virtaulmente con cosecutivo ANI 2020-409-095663-2 del 29-09-2020</t>
  </si>
  <si>
    <t>del 25-09-2020 al 29-09-2020</t>
  </si>
  <si>
    <t>ÉPSILON4G, MCS</t>
  </si>
  <si>
    <t>Del 24-09-20 al 29-09-20</t>
  </si>
  <si>
    <t>1,2.1,3</t>
  </si>
  <si>
    <t>Elaboración informe semanal 259 y diligenciamiento Formato R-CEC-22 "Registro fotografico"</t>
  </si>
  <si>
    <r>
      <t xml:space="preserve">1. ÁREA AMBIENTAL:
CONCLUSIONES:
</t>
    </r>
    <r>
      <rPr>
        <sz val="11"/>
        <color theme="1"/>
        <rFont val="Arial"/>
        <family val="2"/>
      </rPr>
      <t>Se realizó visita de evaluación de la Modificación de la Licencia Ambiental UF2.2
Se realizó reunión virtual de solicitud de información seguimiento ANLA 2020 licencia ambiental 639 de 2017.
Se avanzó en la ejecución de las labores de monitoreo de acuerdo a lo aprobado y conforme a lo autorizado en los protocolos establecidos por el IDEAM
Continua pendiente aprobación de PCPPBDV, Planes de Rehabilitación ecologica de LVN, entre otros.
Concesionario avanza en los estudios y diseños de los pasos de facuna y el CAV</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</si>
  <si>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 xml:space="preserve">PMF-01, PMF-03 y PMB - 06
</t>
    </r>
    <r>
      <rPr>
        <sz val="11"/>
        <rFont val="Calibri"/>
        <family val="2"/>
        <scheme val="minor"/>
      </rPr>
      <t xml:space="preserve">En cuanto a la implementación de obras de drenaje y subdrenaje complementarias (PK:15 + 600 CI Imagen 1 y 2), se observó que el Concesionario avanza en la construcción de rondas de corronación y la instalación de drenes horizontales o de penetración, además de la implementación de obras de protección de taludes, con actividades previas al lanzado de concreto como la instalación de malla electrosoldada. 
En la contingencia presentada en el talud ubicado en el PK:11+800 imágenes 3 a 6, el concesionario avanza en la estabilización de dicho talud, con el desarrollo de actividades como: reemplazo de material de lleno por pedraplen en la pata del talud que fallo, se cuenta con instrumentación (dos inclinómetros) para verificar el comportamiento de la estabilidad de dicho talud.
En relación a la implementación de obras de protección, en el PK:2+800 imágenes 7 y 8 se observa que las actividades de empradización y revegetalización con especies herbáceas han sido efectivas, minimizando así  la activación de procesos erosivos y contribuir a la restauración paisajística.
Para el manejo de taludes de más de 10 metros de altura y zonas de condiciones geotécnicas especiales, en el portal medellín y en el talud del PK 0+160 UF1 (imágene 9  y 10, respectivamente), el Concesionario realizó las siguientes actividades:
1. Intalación de cuneta de concreto prefabricada para evitar que la escorrentía del terreno natural erosione la superficie del talud. 
2. Concreto lanzado, malla, pernos y drenes para el talud superior.
3. Intalación de manto para el control de la erosión tipo 5C.
4. Hidrosiembra de la superficie del talud de excavación definitivo.
 </t>
    </r>
  </si>
  <si>
    <r>
      <rPr>
        <b/>
        <sz val="11"/>
        <rFont val="Calibri"/>
        <family val="2"/>
        <scheme val="minor"/>
      </rPr>
      <t xml:space="preserve">PMF-11
</t>
    </r>
    <r>
      <rPr>
        <sz val="11"/>
        <rFont val="Calibri"/>
        <family val="2"/>
        <scheme val="minor"/>
      </rPr>
      <t xml:space="preserve">De acuerdo con lo verificado por la interventoría, durante la construcción del </t>
    </r>
    <r>
      <rPr>
        <b/>
        <sz val="11"/>
        <rFont val="Calibri"/>
        <family val="2"/>
        <scheme val="minor"/>
      </rPr>
      <t>Box Culvert 45 ubicado en el PK :12 + 746</t>
    </r>
    <r>
      <rPr>
        <sz val="11"/>
        <rFont val="Calibri"/>
        <family val="2"/>
        <scheme val="minor"/>
      </rPr>
      <t xml:space="preserve"> (imágenes 11 y 12), para garantizar el discurrir de las aguas pasantes y la conectividad del recurso hídrico entre los puntos de inicio y final de la obra, el Concesionario realizó desviación de la quebrada la San juana II mediante la construcción de una ataguía, con una baja longitud de desvío, con el objetivo de generar la  menor afectación de la calidad del recurso durante la construcción de la obra de drenaje.
 </t>
    </r>
  </si>
  <si>
    <r>
      <rPr>
        <b/>
        <sz val="11"/>
        <rFont val="Calibri"/>
        <family val="2"/>
        <scheme val="minor"/>
      </rPr>
      <t xml:space="preserve">PMF-15
</t>
    </r>
    <r>
      <rPr>
        <sz val="11"/>
        <rFont val="Calibri"/>
        <family val="2"/>
        <scheme val="minor"/>
      </rPr>
      <t xml:space="preserve">De acuerdo con lo verificado por la interventoría, en el sitio de captación identificado como CAP_M04 ubicado sobre la fuente hídrica Q. La Volcana, para el manejo adecuado de la captación, el Concesionario realiza las siguientes actividades:
1. Sistema de bombeo desde carrotanque (imagen 13), se verificó que los corrotanques no ingresan a la fuente hídrica.
2. Los carrotanques se ubican una distancia suficiente de las márgenes de las fuentes hídricas a utilizar, y desde allí se extienden una manguera con la longitud suficiente hasta el lecho del cauce para captar el agua con la respectiva malla protectora para evitar la captura de peces (imagen 14 y 15).
3. El carrotanque cuenta con medidores caudal para no sobrepasar la captación de los caudales aprobados, los cuales en el momento de la inspección se encontraban en funcionamiento (imágenes 16 y 17).
4. Se verificó que los operarios contaran con sus preperacionales y planillas de registro de caudal captado ( Imágenes 18 a 20).
5. Se verifico que no se presentaran fugas en el los sistemas de captaación, conducción y almacenamiento del carrtotanque.
6. Se verificó que aguas arriba y aguas abajo del punto de captación no se presentaran alteraciones a la vegetación o en las margenes de la corriente (imágenes 21 y 22).
 </t>
    </r>
  </si>
  <si>
    <r>
      <rPr>
        <b/>
        <sz val="11"/>
        <rFont val="Calibri"/>
        <family val="2"/>
        <scheme val="minor"/>
      </rPr>
      <t>PMB-08</t>
    </r>
    <r>
      <rPr>
        <sz val="11"/>
        <rFont val="Calibri"/>
        <family val="2"/>
        <scheme val="minor"/>
      </rPr>
      <t xml:space="preserve">
</t>
    </r>
    <r>
      <rPr>
        <b/>
        <sz val="11"/>
        <rFont val="Calibri"/>
        <family val="2"/>
        <scheme val="minor"/>
      </rPr>
      <t>Zona de protección quebrada la Negra</t>
    </r>
    <r>
      <rPr>
        <sz val="11"/>
        <rFont val="Calibri"/>
        <family val="2"/>
        <scheme val="minor"/>
      </rPr>
      <t xml:space="preserve">: De acuerdo a lo verificado en campo por la interventoría, el Concesionairo realizó la señalización de la zona de protección correpondiente a la quebrada la negra, con el fin de informar a los usuarios y trabajadores de la vía sobre la vulnerabilidad de estas, y evitar causar afectaciones no previstas en la evaluación de impactos ambientales. En el sitio no se realiza paso de trabajadores o maquinaria, puesto que pueden alterar las condiciones naturales del ecosistema. se cuenta con polisombra para el control de afectación por material particulado </t>
    </r>
  </si>
  <si>
    <r>
      <t xml:space="preserve">PMF-04
</t>
    </r>
    <r>
      <rPr>
        <sz val="11"/>
        <rFont val="Calibri"/>
        <family val="2"/>
        <scheme val="minor"/>
      </rPr>
      <t xml:space="preserve">Sectores Portal Santa Fe, Acopio La Frisola  (Imagen 29) y Portal Medellín, Acopio túnel boca Medellín(Imagen 30), El concesionario realiza el acopio de materiales en los sitios autorizados. </t>
    </r>
  </si>
  <si>
    <r>
      <t xml:space="preserve">PMF-9 y PMF-10
Portal Santa Fe (imagen 31-32) </t>
    </r>
    <r>
      <rPr>
        <sz val="11"/>
        <rFont val="Calibri"/>
        <family val="2"/>
        <scheme val="minor"/>
      </rPr>
      <t>Para el manejo de aguas residuales domésticas el concesionario dispone de unidades sanitarias, a las cuales se le realiza el mantenimiento periódico de estas unidades a cargo de la empresa STAP ANTIOQUIA S.A.S, tambien dispone de puntos ecológicos debidamente señalizados, para el manejo de residuos sólidos.</t>
    </r>
    <r>
      <rPr>
        <b/>
        <sz val="11"/>
        <rFont val="Calibri"/>
        <family val="2"/>
        <scheme val="minor"/>
      </rPr>
      <t xml:space="preserve">
</t>
    </r>
  </si>
  <si>
    <r>
      <t xml:space="preserve">PMF-18
</t>
    </r>
    <r>
      <rPr>
        <sz val="11"/>
        <rFont val="Calibri"/>
        <family val="2"/>
        <scheme val="minor"/>
      </rPr>
      <t>Se verifico que el concesionario realizó la construcción de los siguientes enlaces veredales:  Acceso Ebéjico (Imagen 33), Acceso La Volcana (Imagen 34) y Acceso La Granja (Imagen 35), y avanza en la construcción del Acceso Piedra negra (Imagen 36)</t>
    </r>
  </si>
  <si>
    <r>
      <t xml:space="preserve">PMF-13
PIEZÓMETROS PZ-07, PZ-06, PZ-05(Imágenes 37-56)
</t>
    </r>
    <r>
      <rPr>
        <sz val="11"/>
        <color theme="1"/>
        <rFont val="Calibri"/>
        <family val="2"/>
        <scheme val="minor"/>
      </rPr>
      <t>-Se realizó calibración del equipo antes de iniciar el monitoreo.
-El laboratorio cuenta con los certificados de los equipos.
-El laboratorio certificado MCS realiza el monitoreo de aguas subterráneas, en el Multipiezómetro.
-Se realizó la toma de muestras para análisis en el laboratorio.
-Se realizó toma de parámetros in-situ(pH, conductividad, oxigeno disuelto,  porcentaje de saturación de oxígeno, potencial redox, salinidad, temperatura).
-Se realizó la toma de datos en los formatos correspondientes.
-Se realizó la preservación de las muestras garantizando que el pH &lt; 2,0 y que la nevera tenga una temperatura alrededor de 5°, para el desplazamiento de las mismas hasta el laboratorio.</t>
    </r>
  </si>
  <si>
    <r>
      <t xml:space="preserve">PMF-13
Manantiales M7-04 y M8-13(Imágenes 57-70)
</t>
    </r>
    <r>
      <rPr>
        <sz val="11"/>
        <color theme="1"/>
        <rFont val="Calibri"/>
        <family val="2"/>
        <scheme val="minor"/>
      </rPr>
      <t>-Se realizó calibración del equipo antes de iniciar el monitoreo.
-El laboratorio cuenta con los certificados de los equipos.
-El laboratorio certificado MCS realiza el monitoreo de aguas subterráneas, en el Multipiezómetro.
-Se realizó la toma de muestras para análisis en el laboratorio.
-Se realizó toma de parámetros in-situ(pH, conductividad, oxigeno disuelto,  porcentaje de saturación de oxígeno, potencial redox, salinidad, temperatura).
-Se realizó aforo de caudal por método volumétrico.
-Se realizó la toma de datos en los formatos correspondientes.
-Se realizó la preservación de las muestras garantizando que el pH &lt; 2,0 y que la nevera tenga una temperatura alrededor de 5°, para el desplazamiento de las mismas hasta el laboratorio.</t>
    </r>
  </si>
  <si>
    <r>
      <t>PMF-12
Quebra La Culebra,</t>
    </r>
    <r>
      <rPr>
        <sz val="11"/>
        <color theme="1"/>
        <rFont val="Calibri"/>
        <family val="2"/>
        <scheme val="minor"/>
      </rPr>
      <t xml:space="preserve"> El Concesionario realiza aforo de caudal líquido en la quebrada la Culebra, la actividad es realizada por el laboratorio certificado por el IDEAM MCS mediante el método de Área*Velocidad, se cuenta con los siguientes equipos:
Molinete, contador y Decámetro</t>
    </r>
    <r>
      <rPr>
        <b/>
        <sz val="11"/>
        <color theme="1"/>
        <rFont val="Calibri"/>
        <family val="2"/>
        <scheme val="minor"/>
      </rPr>
      <t>.</t>
    </r>
  </si>
  <si>
    <r>
      <t xml:space="preserve">PMF-1, PMF-06 y PMB 06.
</t>
    </r>
    <r>
      <rPr>
        <sz val="11"/>
        <rFont val="Calibri"/>
        <family val="2"/>
        <scheme val="minor"/>
      </rPr>
      <t>Dentro de las actividades planteadas por el concesionario en cuanto la Implementación de obras de protección de taludes, este realiza actividades de resiembra de pastos y riego en taludes donde la empradización mediante hidrosiembra que no obtuvo buenos resultados, PK 20+000CD. (imágenes 1-2), PK30+400 (imagen 3), PK30+200 (imagen 4), PK30+300. (Imgen 5), PK 30+500 CD (Imagen 6), PK 26+400 CI (Imágenes 7 y 8), PK 31+800 CD Imágenes (9-10). Estas actividades están planteadas en pro de mejorar y recuperar la calidad paisajística alterada por las diferentes actividades del proyecto,minimizando así  la activación de procesos erosivos y contribuir a la restauración paisajística. del proyecto.</t>
    </r>
  </si>
  <si>
    <r>
      <t xml:space="preserve">PMF-14
</t>
    </r>
    <r>
      <rPr>
        <sz val="11"/>
        <rFont val="Calibri"/>
        <family val="2"/>
        <scheme val="minor"/>
      </rPr>
      <t>PK-32+200 (Imágenes 11 y 12), 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 esta información se puede valdiar a mayor detalle en el informe SST.</t>
    </r>
  </si>
  <si>
    <r>
      <t xml:space="preserve">PMF-10 - PMF-13
</t>
    </r>
    <r>
      <rPr>
        <sz val="11"/>
        <rFont val="Calibri"/>
        <family val="2"/>
        <scheme val="minor"/>
      </rPr>
      <t>De acuerdo con lo verificado por la interventoría, el Concesionario dispone en Planta 2 con una zona de acopio de material de excavación para el proyecto, el cual se encuentra demarcado y delimitado, este acopio actúa como Jarillon para control de material particulado en la Planta 2, esta conformado por rocas de gran diámetro, en el mismo se implementa un cerramiento perimetral y se instalan barreras en concreto para evitar caída de material a la vía.
En los diferentes frentes de obra el Concesionario dispone de sitios de acopio y almacenamiento de materiales, los cuales se encuentran debidamente delimitados y señalizados</t>
    </r>
    <r>
      <rPr>
        <b/>
        <sz val="11"/>
        <rFont val="Calibri"/>
        <family val="2"/>
        <scheme val="minor"/>
      </rPr>
      <t>.</t>
    </r>
  </si>
  <si>
    <r>
      <t xml:space="preserve">PMF-16
</t>
    </r>
    <r>
      <rPr>
        <sz val="11"/>
        <rFont val="Calibri"/>
        <family val="2"/>
        <scheme val="minor"/>
      </rPr>
      <t>(Imágenes 17, 18 y 19) De acuerdo con lo verificado por la interventoría, en la fuente de materiales quebrada la Seca, no se realizan operaciones por parte del Concesionario.</t>
    </r>
  </si>
  <si>
    <r>
      <rPr>
        <b/>
        <sz val="11"/>
        <rFont val="Calibri"/>
        <family val="2"/>
        <scheme val="minor"/>
      </rPr>
      <t>PMB-07</t>
    </r>
    <r>
      <rPr>
        <sz val="11"/>
        <rFont val="Calibri"/>
        <family val="2"/>
        <scheme val="minor"/>
      </rPr>
      <t xml:space="preserve">
</t>
    </r>
    <r>
      <rPr>
        <b/>
        <sz val="11"/>
        <rFont val="Calibri"/>
        <family val="2"/>
        <scheme val="minor"/>
      </rPr>
      <t>Ecosistemas sensibles humedal La Bramadora y el Área de Reserva de Recursos Naturales de la Zona Ribereña del Río Cauca</t>
    </r>
    <r>
      <rPr>
        <sz val="11"/>
        <rFont val="Calibri"/>
        <family val="2"/>
        <scheme val="minor"/>
      </rPr>
      <t xml:space="preserve">: De acuerdo a lo verificado en campo por la interventoría, el Concesionairo realizó la señalización de la zona de protección humedal la bramadora y río Cauca, con el fin de informar a los usuarios y trabajadores de la vía sobre la vulnerabilidad de estas, y evitar causar afectaciones no previstas en la evaluación de impactos ambientales. En el sitio no se realiza paso de trabajadores o maquinaria, puesto que pueden alterar las condiciones naturales del ecosistema. </t>
    </r>
  </si>
  <si>
    <r>
      <rPr>
        <b/>
        <sz val="11"/>
        <rFont val="Calibri"/>
        <family val="2"/>
        <scheme val="minor"/>
      </rPr>
      <t>PMB-01 y PMB-06</t>
    </r>
    <r>
      <rPr>
        <sz val="11"/>
        <rFont val="Calibri"/>
        <family val="2"/>
        <scheme val="minor"/>
      </rPr>
      <t xml:space="preserve">
</t>
    </r>
    <r>
      <rPr>
        <b/>
        <sz val="11"/>
        <rFont val="Calibri"/>
        <family val="2"/>
        <scheme val="minor"/>
      </rPr>
      <t>Sitio de reubicación Escuela los Almendros</t>
    </r>
    <r>
      <rPr>
        <sz val="11"/>
        <rFont val="Calibri"/>
        <family val="2"/>
        <scheme val="minor"/>
      </rPr>
      <t xml:space="preserve">,  el concesionario avanza en la actividades de podas de árboles, esta actividad se realiza con el objetivo de transladar redes eléctricas y alumbrado público  por interferencias con obras del proyecto, previo al desarrollo de esta actividad se verificó en cada arból que no existieran nidos activos. </t>
    </r>
  </si>
  <si>
    <r>
      <rPr>
        <b/>
        <sz val="11"/>
        <rFont val="Calibri"/>
        <family val="2"/>
        <scheme val="minor"/>
      </rPr>
      <t>PMB-04</t>
    </r>
    <r>
      <rPr>
        <sz val="11"/>
        <rFont val="Calibri"/>
        <family val="2"/>
        <scheme val="minor"/>
      </rPr>
      <t xml:space="preserve">
</t>
    </r>
    <r>
      <rPr>
        <b/>
        <sz val="11"/>
        <rFont val="Calibri"/>
        <family val="2"/>
        <scheme val="minor"/>
      </rPr>
      <t>PK-20+400 (Imágenes 26 a 29)</t>
    </r>
    <r>
      <rPr>
        <sz val="11"/>
        <rFont val="Calibri"/>
        <family val="2"/>
        <scheme val="minor"/>
      </rPr>
      <t xml:space="preserve">, De acuerdo a lo verificado en campo por la interventoría, el Concesionario para evitar la afectación del recurso flora en frentes de trabajo activos, realiza la delimitación de áreas de trabajo con polisombra, para proteger fragmentos de bosque de los ecosistemas y hábitats sensibles para garantizar la permanencia de refugios y corredores biológicos y de esta forma reducir los impactos sobre la fauna y flora silvestre. </t>
    </r>
  </si>
  <si>
    <r>
      <t xml:space="preserve">PMF-02, PMF-04, PMF-08
PK 18+640 CD
Sector campamento construcción Box Coulvert, (imágenes 30 a 33), </t>
    </r>
    <r>
      <rPr>
        <sz val="11"/>
        <rFont val="Calibri"/>
        <family val="2"/>
        <scheme val="minor"/>
      </rPr>
      <t>De acuerdo con lo verificado por la interventoría tal y como se indicó en el informe semanal #257 el Concesionario en el sector indicado, realizó las actividades de recolección de retales de hierro y madera, bolsas plásticas, aislamiento y señalización de acopios de materiales, tal y como se solicitó vía correo electrónico el día vie., 11 sept. 9:07</t>
    </r>
    <r>
      <rPr>
        <b/>
        <sz val="11"/>
        <rFont val="Calibri"/>
        <family val="2"/>
        <scheme val="minor"/>
      </rPr>
      <t xml:space="preserve">
</t>
    </r>
  </si>
  <si>
    <r>
      <t xml:space="preserve">PMF-02, PMF-04, PMF-08
PK 18+640 CD Sector campamento construcción Box Coulvert, (imágenes 30 a 33), PK 23+860 CD Marco 040 (imágenes 34-35) y Sector puente río Cauca (imágenes 36-49), </t>
    </r>
    <r>
      <rPr>
        <sz val="11"/>
        <rFont val="Calibri"/>
        <family val="2"/>
        <scheme val="minor"/>
      </rPr>
      <t xml:space="preserve">De acuerdo con lo verificado por la interventoría tal y como se indicó en el informe semanal #257 el Concesionario en el sector indicado, realizó las actividades de recolección de retales de hierro y madera, bolsas plásticas, aislamiento y señalización de acopios de materiales, tal y como se solicitó vía correo electrónico el día vie., 11 sept. 9:07. </t>
    </r>
    <r>
      <rPr>
        <b/>
        <sz val="11"/>
        <rFont val="Calibri"/>
        <family val="2"/>
        <scheme val="minor"/>
      </rPr>
      <t xml:space="preserve">
</t>
    </r>
  </si>
  <si>
    <r>
      <t xml:space="preserve">PMB-01
PK 26+700 (imágenes 40 a 42).
</t>
    </r>
    <r>
      <rPr>
        <sz val="11"/>
        <rFont val="Calibri"/>
        <family val="2"/>
        <scheme val="minor"/>
      </rPr>
      <t>El concesionario realiza registros de atropellamiento de fauna Silvestre en el corredor vial, con el fin de validar los sitios que mayor frecuencia de ocurrencia, asociado al grupo taxonómico que se está viendo afectado con estos eventos.  Con la identificación de esta información, y la ubicación de la mayor ocurrencia del atropellamiento de fauna, se definen los sitios estratégicos para adelantar las adecuaciones como pasos de fauna silvestre, los animales muertos son identificados por un biólogo y retirados de la vía para evitar accidentes con animales de carroña y enterrados en sitios aledaños al proyecto.</t>
    </r>
  </si>
  <si>
    <r>
      <t>DAGA-1.1-01 y DAGA-1.2-02,</t>
    </r>
    <r>
      <rPr>
        <sz val="11"/>
        <rFont val="Calibri"/>
        <family val="2"/>
        <scheme val="minor"/>
      </rPr>
      <t xml:space="preserve"> De acuerdo con lo verificado por la interventoría, el Concesionario a través de su  equipo de gestión ambiental realiza capacitaciones periódicas, a fin de tratar temas acordes a las actividades del proyecto, los temas tratados fueron: Manejo integral de residuos líquidos, escombros, residuos reciclables y RESPEL y Manejo de fauna y flora sensible.</t>
    </r>
  </si>
  <si>
    <r>
      <t>PAC-2.3-06,</t>
    </r>
    <r>
      <rPr>
        <sz val="11"/>
        <rFont val="Calibri"/>
        <family val="2"/>
        <scheme val="minor"/>
      </rPr>
      <t xml:space="preserve"> De acuerdo con lo verificado por la interventoría, el Concesionario realiza la demarcación y aislamiento con malla sintética de puntos de acopio temporal de RCD
</t>
    </r>
  </si>
  <si>
    <t>Socialización avance de obra UF 2.1, a la comunidad de la vereda El Rincón.</t>
  </si>
  <si>
    <t>Socialización avance de obra UF 2.1, a la comunidad del CCCN Los Almendros.</t>
  </si>
  <si>
    <t>Seguimiento a las recuperaciones del espacio publico en las fajas de retiro según ley 1228</t>
  </si>
  <si>
    <t>Sensibilización de cultura vial a los conductores del proyecto, contratistas precolturs  bajo el marco de la campaña de cultura vial #mecomprometo.</t>
  </si>
  <si>
    <t>Consultas previas</t>
  </si>
  <si>
    <t>Reunión extraordinaria con la comunidad del CCCN Tafetanes, para escuchar inconformidades con relación al proyecto de la construcción de viviendas.</t>
  </si>
  <si>
    <t>Lugar: Reunión de socialización de avance de obra a la comunidad de la vereda El Rincón.</t>
  </si>
  <si>
    <t>Lugar: Reunión de socialización de avance de obra a la comunidad del CCCN Los Almendros.</t>
  </si>
  <si>
    <t>Lugar: CCO Santa fe de Antioquia, Seguimiento a las recuperaciones de espacio publico en las fajas de retiro según ley 1228.</t>
  </si>
  <si>
    <t>Lugar: PK 13,00 , Sensibilización sobre cultura vial y campaña cultura vial  #mecomprometo a los conductores del proyecto contratista Precolturs.</t>
  </si>
  <si>
    <t>Lugar: CCCN Tafetanes, reunión extraordinaria solicitada por la comunidad para atender inconformidades con relación a la construcción de las casas de reasentamiento.</t>
  </si>
  <si>
    <t xml:space="preserve">En la UF 1: El concesionario en este periodo ejecuto las siguientes actividades: En recorrido de inspección de interventoría, se  evidenció que el concesionario en el  PK14+750, UF1  ACT 25, ejecutó actividades de vestida de postes (RA6-010, RA2010, RA2-034 y RA2-014). Vivero La Jungla.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recorrido de obra del, del  17 de septiembre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</si>
  <si>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en el PK15+310, UF1 , se ejecutó traslado de tubería PEAD 75" mm, para red de acueducto veredal. Se ejecuó la  Liberación de cantidades de obra de redes húmedas No 105,  red de acueducto veredal.
Avance a la fecha UF1: Redes húmedas : 80%.
Avance a la fecha UF3: Redes húmedas : 0%.</t>
    </r>
  </si>
  <si>
    <r>
      <rPr>
        <b/>
        <sz val="10"/>
        <rFont val="Calibri"/>
        <family val="2"/>
        <scheme val="minor"/>
      </rPr>
      <t>PK14+750, UF1  ACT 25.</t>
    </r>
    <r>
      <rPr>
        <sz val="10"/>
        <rFont val="Calibri"/>
        <family val="2"/>
        <scheme val="minor"/>
      </rPr>
      <t xml:space="preserve"> Vestida de postes (RA6-010, RA2010, RA2-034 y RA2-014). Vivero La Jungla.</t>
    </r>
  </si>
  <si>
    <r>
      <rPr>
        <b/>
        <sz val="10"/>
        <rFont val="Calibri"/>
        <family val="2"/>
        <scheme val="minor"/>
      </rPr>
      <t>PK0+730, UF1 .</t>
    </r>
    <r>
      <rPr>
        <sz val="10"/>
        <rFont val="Calibri"/>
        <family val="2"/>
        <scheme val="minor"/>
      </rPr>
      <t xml:space="preserve"> Liberación de cantidades de obra de redes húmedas No 105,  red de acueducto veredal.</t>
    </r>
  </si>
  <si>
    <r>
      <rPr>
        <b/>
        <sz val="10"/>
        <rFont val="Calibri"/>
        <family val="2"/>
        <scheme val="minor"/>
      </rPr>
      <t>PK15+310, UF1 .</t>
    </r>
    <r>
      <rPr>
        <sz val="10"/>
        <rFont val="Calibri"/>
        <family val="2"/>
        <scheme val="minor"/>
      </rPr>
      <t xml:space="preserve"> Traslado de tubería PEAD 75 mm, red de acueducto veredal.</t>
    </r>
  </si>
  <si>
    <r>
      <rPr>
        <b/>
        <sz val="10"/>
        <rFont val="Calibri"/>
        <family val="2"/>
        <scheme val="minor"/>
      </rPr>
      <t xml:space="preserve">PK15+310, UF1 </t>
    </r>
    <r>
      <rPr>
        <sz val="10"/>
        <rFont val="Calibri"/>
        <family val="2"/>
        <scheme val="minor"/>
      </rPr>
      <t>. Traslado de tubería PEAD 75 mm, red de acueducto veredal.</t>
    </r>
  </si>
  <si>
    <t>Se realiza excavación manual e instalación de tubería PVC 10" y polietileno 110 mm en el traslado de redes de Acueducto de San Nicolás PK25+700.</t>
  </si>
  <si>
    <t>Actuación 32. Alumbrado Publico. Suministro e instalación de cable triplex N°4, instalación de herrajes, traslado de luminarias, traslado de fibra óptica del PK18+170 al PK18+270. Suministro e instalación de postes de concreto de 12m y 14m x1050 Kgf. del PK18+300 al PK18+400.
Actuación 50. Traslado de Redes Eléctricas. Suministro e instalación de dos (2) postes de fibra de vidrio de 12m x750Kgf y un (1) poste de concreto 12m x1050 Kgf. PK31+500 sector Escuela los Almendros.</t>
  </si>
  <si>
    <r>
      <t xml:space="preserve"> PK 25+700 CI. </t>
    </r>
    <r>
      <rPr>
        <sz val="10"/>
        <rFont val="Calibri"/>
        <family val="2"/>
        <scheme val="minor"/>
      </rPr>
      <t>Instalación de tubería PVC 10'' y polietileno 110mm. Acueducto San Nicolas.</t>
    </r>
  </si>
  <si>
    <r>
      <rPr>
        <b/>
        <sz val="10"/>
        <rFont val="Calibri"/>
        <family val="2"/>
        <scheme val="minor"/>
      </rPr>
      <t>PK18+150.</t>
    </r>
    <r>
      <rPr>
        <sz val="10"/>
        <rFont val="Calibri"/>
        <family val="2"/>
        <scheme val="minor"/>
      </rPr>
      <t xml:space="preserve"> Suministro e instalación poste de concreto 12m x1050Kgf. Actuación 32.</t>
    </r>
  </si>
  <si>
    <r>
      <rPr>
        <b/>
        <sz val="10"/>
        <rFont val="Calibri"/>
        <family val="2"/>
        <scheme val="minor"/>
      </rPr>
      <t>PK31+500</t>
    </r>
    <r>
      <rPr>
        <sz val="10"/>
        <rFont val="Calibri"/>
        <family val="2"/>
        <scheme val="minor"/>
      </rPr>
      <t>. Suministro e instalación poste de fibra de vidrio 12m x750Kgf. Actuación 50.</t>
    </r>
  </si>
  <si>
    <t>24/09/2020-30/09/2020</t>
  </si>
  <si>
    <t>REMISORIO 334 ALCANCE AL OFICIO EPS4G-1008-20 DEL 23 DE SEPTIEMBRE DE 2020 MEDIANTE EL CUAL LA INTERVENTORÍA EMITIÓ SU CONCEPTO FRENTE A LA NOTIFICACIÓN QUE REALIZÓ EL CONCESIONARIO AL PRESUNTO "EVENTO EXIMENTE DE RESPONSABILIDAD QUE IMPIDE EL CUMPLIMIENTO DE LAS OBLIGACIONES CONTRACTUALES A CARGO DE LA CONCESIONARIA CON OCACIÓN DE LA FUERZA MAYOR PREDIAL ASOCIADA AL PREDIO 026 UBICADO EN EL SUBSECTOR 2.1 DE LA UNIDAD FUNCIONAL 2". CONTRATO DE CONCESIÓN No. 014 DE 2015. PROYECTO DE CONCESIÓN VIAL AUTOPISTA AL MAR 1"; NOTIFICACIÓN QUE REALIZÓ MEDIANTE OFICIO 02-01-20200917002820.</t>
  </si>
  <si>
    <t>La Interventoría reafirma su concepto generado en el oficio EPS4G-1008-20, en que los hechos narrados por el Concesionario, los cuales a su criterio considera, se constituyen en un Evento Eximente de Responsabilidad, no se enmarcan dentro de los requisitos descritos en la sección 1.62 parte general del Contrato de Concesión APP 014 DE 2015, debido a que no se afecta Sustancialmente y de manera adversa el cumplimiento de las obligaciones derivadas del Contrato.</t>
  </si>
  <si>
    <t>REMISORIO 335 CONCEPTO JURIDICO FRENTE AL INFORME SEMANAL NÚMERO 13 PARA EL PERIODO COMPRENDIDO ENTRE EL 8 AL 15 DE SEPTIEMBRE DE 2020, FRENTE AL EVENTO EXIMENTE DE RESPONSABILIDAD, SEGÚN COMUNICADO DEL CONCESIONARIO NÚMEROS 02-01-20200915002807</t>
  </si>
  <si>
    <t>La Interventoría en su respuesta al Concesionario, le informa que no ha determinado la aceptación del EER, y además menciona que a la fecha, la ANI tampoco se ha pronunciado respecto si acepta o no la ocurrencia del Evento Eximente de Responsabilidad. 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</si>
  <si>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 xml:space="preserve">REMISORIO 339 EN RESPUESTA AL OFICIO 02-01-20200925002919 </t>
  </si>
  <si>
    <t>La Interventoría da su "NO OBJECIÓN" para que se inicie el proceso de expropiación judicial del predio MAR1_UF1_231</t>
  </si>
  <si>
    <t>Se realizó verificación, observación y aprobación de cada uno de los datos que se ingresaron a la plataforma Olympus por parte del Concesionario.</t>
  </si>
  <si>
    <t>Durante la presente semana se reciben los reportes de las operadoras con respecto a los incidentes y accidentes ocurridos en las unidades funcionales del proyecto. Se presentaron quince (15) accidentes con diecisiete (17) lesionados y un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</si>
  <si>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Actividades de Operación ejecutadas en la Fase de Construcción
Semana 259</t>
  </si>
  <si>
    <r>
      <rPr>
        <b/>
        <sz val="11"/>
        <rFont val="Arial"/>
        <family val="2"/>
      </rPr>
      <t>Ruta 6204 Túnel de Occidente-San Jerónimo</t>
    </r>
    <r>
      <rPr>
        <sz val="11"/>
        <rFont val="Arial"/>
        <family val="2"/>
      </rPr>
      <t xml:space="preserve">
- Actividades de limpieza de rocería del PR35+000 al PR 40+000. 
- Actividades de limpieza de cunetas del PR25+000 al PR 30+000.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</si>
  <si>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PR10+000 al PR14+000.
-  Actividades de rocería del PR07+000 al PR10+000.
-  Actividades de limpieza de alcantarillas del PR 10+000 al PR13+000.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</si>
  <si>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PR78+000 al PR83+000.
-  Se realiza limpieza de obras transversales PR78+000 al PR83+000.
-  Limpieza de Cunetas y Calzada PR113+000 al PR114+000 y PR78+000 al PR83+000.
-  Actividades de control de Policía de Carreteras PR114+900 Y PR 73+000.
-  Zona Inestable del PR97+500 se presenta caída de material.
-  La Vía se Encuentra Transitable.</t>
    </r>
  </si>
  <si>
    <r>
      <rPr>
        <b/>
        <sz val="11"/>
        <rFont val="Arial"/>
        <family val="2"/>
      </rPr>
      <t>Ruta 6204 Túnel de Occidente-Medellín.</t>
    </r>
    <r>
      <rPr>
        <sz val="11"/>
        <rFont val="Arial"/>
        <family val="2"/>
      </rPr>
      <t xml:space="preserve">
- Se realiza control vehicular PR40+000 y paso alternado para el ingreso al túnel en el portal Santa fe.
- El Peaje de Aburra PR45+200. Se encuentra en Operación Normal.
- Se realiza seguimiento a la zona inestable del PR45+000 y se observa que no presenta movimientos.
- Limpieza de obras de drenaje longitudinal.
- Grúa y Ambulancia disponibles CCO.
- Construcción de galerías al interior de túnel.
- Actividades Policía de Carreteras PR45+400. </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</si>
  <si>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PR11+000 al PR18+000.
- Ambulancia y Grúa Disponibles en  Anzá PR44+900.</t>
    </r>
    <r>
      <rPr>
        <sz val="11"/>
        <color theme="1"/>
        <rFont val="Arial"/>
        <family val="2"/>
      </rPr>
      <t xml:space="preserve">
- Se realizan labores de rocería PR68+000 al PR73+000.
- Se realiza reparación de juntas en el puente Quebrada Purco, control con pare y siga, en operación normal.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</si>
  <si>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UF 4 Ruta 25B02 - PR47+100-VALLA PROYECTO.</t>
  </si>
  <si>
    <t>UF 4 Ruta 25B02 - PR56+200 PANEL LED</t>
  </si>
  <si>
    <t>UF 4 Ruta 25B02 - PR71+400 CCO-SANTAFE.</t>
  </si>
  <si>
    <t>UF 2.2 - 114+400 LIMPIEZA DE ODT
LIMPIEZA CUNETAS MARGEN DERECHA</t>
  </si>
  <si>
    <t>UF 2.2 - P78+010 LIMPIEZA DE ENCOLE Y DESCOLE</t>
  </si>
  <si>
    <t>UF 2.1  PR7+000 al PR8+000 ROCERÍA.</t>
  </si>
  <si>
    <t>UF 2.1  PR19+100 al PR19+500-LIMPIEZA DE CUNETAS.</t>
  </si>
  <si>
    <t>UF 1  - PR34+000  INTERCAMBIO-SEÑALIZACIÓN.</t>
  </si>
  <si>
    <t xml:space="preserve">UF 1 - PR 39+900 CONTROL VEHICULAR PARE Y SIGA. </t>
  </si>
  <si>
    <t>UF 3 - PR 44+640.  44+640 SEÑALIZACIÓN TÚNEL PORTAL MEDELLÍN.</t>
  </si>
  <si>
    <t>UF 3 - PR 44+670 - 45+500 SEÑALIZACIÓN.</t>
  </si>
  <si>
    <t>MODIFICACION DE LECHOS DE FRENADO</t>
  </si>
  <si>
    <t>D-02-01-20201002-003009</t>
  </si>
  <si>
    <t>Respuesta a los comunicados EPS4G-1380-19, EPS4G-1381-19, EPS4G-
1382-19, EPS4G-1383-19, EPS4G-1384-19, EPS4G-1385-19, EPS4G-1386-19,
EPS4G-1387-19, EPS4G-0280-20, EPS4G-0242-20, EPS4G-0449-20, EPS4G-
0450-20, EPS4G-0558-20, EPS4G-0759-20, EPS4G-0979-20, EPS4G-1028-20
referentes a la respuesta sobre las actas de construcción del túnel de occidente desde octubre 2018 a agosto 2020.</t>
  </si>
  <si>
    <t>D-02-01-20201002-003007</t>
  </si>
  <si>
    <t>ENTREGA DE ACTA 14 REDES SECAS AL MES DE JULIO Y AGOSTO 2020</t>
  </si>
  <si>
    <t>D-02-01-20200930-002989</t>
  </si>
  <si>
    <t xml:space="preserve">ENTREGA DE ANALISIS DE PRECIOS UNITARIOS DE SUMINISTRO E INSTALACION DE POSTES DE FIBRA </t>
  </si>
  <si>
    <t>D-02-01-20200930-002980</t>
  </si>
  <si>
    <t>ENTREGA DE DISEÑO ESTRUCTURAL DEL MURO COMPLEMENTARIO AL ESTRIBO 1 DEL PUENTE K21+700 UF2,1</t>
  </si>
  <si>
    <t>D-02-01-20200930-002975</t>
  </si>
  <si>
    <t>RESPUESTA A COMUNICACIÓN EPS4G-0855-20 REFERENTE A LA ENTREGA DE PLANOS DE LA INTERSECCION SAN JERONIMO UF2,1</t>
  </si>
  <si>
    <t>D-02-01-20200929-002964</t>
  </si>
  <si>
    <t>ENTREGA RFI 965, 977 Y 976 REFERENTE A LOS AJUSTES EN PUENTES DE LA UF1</t>
  </si>
  <si>
    <t>D-02-01-20200929-002949</t>
  </si>
  <si>
    <t>RESPUESTA A COMUNICACIÓN EPS4G-0909-20 REFERENTE A LA CONSTRUCCION PUENTE 019 K8+800 UF1</t>
  </si>
  <si>
    <t>D-02-01-20200929-002948</t>
  </si>
  <si>
    <t>SOLICITUD DE RESPUESTA A COMUNICACIÓN D0000636 REFERENTE A LA ENTREGA DE PLANTA DEL TALUD K0+440 - K0+460 PREDIOS 3 Y 4 UF1</t>
  </si>
  <si>
    <t>D-02-01-20200928-002927</t>
  </si>
  <si>
    <t xml:space="preserve">ENTREGA DE PROCEDIMIENTO DE PRUEBA DE CARGA EN PUENTE K1+440 </t>
  </si>
  <si>
    <t>D-02-01-20200925-002915</t>
  </si>
  <si>
    <t>ENTREGA RFI 745 REFERENTE AL DISEÑO DE LOS TALUDES K19+036 Y K19+230 SECTOR SAN JERONIMO DE LA UF2,1</t>
  </si>
  <si>
    <t>D-02-01-20200922-002868</t>
  </si>
  <si>
    <t>NOTIFICACION - VERIFICACION DEL SUBSECTOR 3,1B DE LA UNIDAD FUNCIONAL 3</t>
  </si>
  <si>
    <t>D-02-01-20200911-002765</t>
  </si>
  <si>
    <t>ALCANCE A COMUNICACIÓN D0002593 REFERENTE A LA ENTREGA DE DISEÑO DE ZONA DE CONTIGENCIA SOBRE EL TRAMAO 30+500 AL 31+700 ENTRTEGA DISEÑO HIDRAULICO</t>
  </si>
  <si>
    <t>D-02-01-20200911-002749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</si>
</sst>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
      <b/>
      <sz val="9"/>
      <color theme="1"/>
      <name val="Calibri"/>
      <family val="2"/>
      <scheme val="minor"/>
    </font>
    <font>
      <b/>
      <sz val="10"/>
      <name val="Arial Narrow"/>
      <family val="2"/>
    </font>
    <font>
      <b/>
      <sz val="12"/>
      <color theme="1"/>
      <name val="Calibri"/>
      <family val="2"/>
      <scheme val="minor"/>
    </font>
    <font>
      <sz val="9"/>
      <color theme="1"/>
      <name val="Arial Narrow"/>
      <family val="2"/>
    </font>
    <font>
      <sz val="11"/>
      <color rgb="FF00B0F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5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4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14" fontId="34" fillId="18" borderId="11" xfId="7" applyNumberFormat="1" applyFont="1" applyFill="1" applyBorder="1" applyAlignment="1">
      <alignment horizontal="center" vertic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0" fontId="52" fillId="0" borderId="0" xfId="0" applyFont="1" applyAlignment="1">
      <alignment wrapText="1"/>
    </xf>
    <xf numFmtId="38" fontId="9" fillId="0" borderId="1" xfId="2" applyNumberFormat="1" applyFont="1" applyBorder="1" applyAlignment="1">
      <alignment horizontal="center" vertical="center" wrapText="1"/>
    </xf>
    <xf numFmtId="169" fontId="51" fillId="0" borderId="1" xfId="0" applyNumberFormat="1" applyFont="1" applyBorder="1" applyAlignment="1">
      <alignment horizontal="right" vertical="center" wrapText="1"/>
    </xf>
    <xf numFmtId="169" fontId="51" fillId="0" borderId="1" xfId="0" applyNumberFormat="1" applyFont="1" applyBorder="1" applyAlignment="1">
      <alignment horizontal="center" vertical="center"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13" fillId="12" borderId="13" xfId="0" applyFont="1" applyFill="1" applyBorder="1" applyAlignment="1">
      <alignment horizontal="center" vertical="center" textRotation="90" wrapText="1"/>
    </xf>
    <xf numFmtId="0" fontId="0" fillId="0" borderId="0" xfId="12" applyFont="1"/>
    <xf numFmtId="0" fontId="44" fillId="0" borderId="1" xfId="15" applyFont="1" applyBorder="1" applyAlignment="1">
      <alignment horizontal="center" wrapText="1"/>
    </xf>
    <xf numFmtId="0" fontId="57" fillId="0" borderId="0" xfId="15" applyFont="1"/>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44" fillId="0" borderId="1" xfId="15" applyFont="1" applyBorder="1" applyAlignment="1">
      <alignment horizontal="center" vertical="center"/>
    </xf>
    <xf numFmtId="0" fontId="44" fillId="0" borderId="1" xfId="15" applyFont="1" applyBorder="1" applyAlignment="1">
      <alignment horizontal="center" vertical="center" wrapText="1"/>
    </xf>
    <xf numFmtId="0" fontId="44" fillId="0" borderId="1" xfId="15" applyFont="1" applyBorder="1" applyAlignment="1">
      <alignment horizontal="center"/>
    </xf>
    <xf numFmtId="0" fontId="2" fillId="0" borderId="0" xfId="12" applyAlignment="1">
      <alignment horizontal="center" vertical="center"/>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0" borderId="1" xfId="0"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50" fillId="0" borderId="2" xfId="2" applyFont="1" applyBorder="1" applyAlignment="1">
      <alignment horizontal="left" vertical="center" wrapText="1"/>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0" fontId="7" fillId="0" borderId="25" xfId="2" applyFont="1" applyBorder="1" applyAlignment="1">
      <alignment horizontal="left" vertical="center" wrapText="1"/>
    </xf>
    <xf numFmtId="10" fontId="7" fillId="0" borderId="1"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3" xfId="2" applyFont="1" applyBorder="1" applyAlignment="1">
      <alignment horizontal="center" vertical="center"/>
    </xf>
    <xf numFmtId="0" fontId="8" fillId="0" borderId="1" xfId="2"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6" fillId="0" borderId="1"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 xfId="0"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9" fillId="0" borderId="2"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0" fontId="4" fillId="0" borderId="0" xfId="0" applyFont="1" applyAlignment="1">
      <alignment horizont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3"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8" fillId="0" borderId="1" xfId="2" applyFont="1" applyBorder="1" applyAlignment="1">
      <alignment horizontal="center" vertical="center"/>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1" xfId="0" applyNumberFormat="1" applyFont="1" applyBorder="1" applyAlignment="1">
      <alignment horizontal="left" vertical="center" wrapText="1"/>
    </xf>
    <xf numFmtId="9" fontId="7" fillId="0" borderId="1" xfId="1" applyNumberFormat="1" applyFont="1" applyBorder="1" applyAlignment="1">
      <alignment horizontal="center" vertical="center" wrapText="1"/>
    </xf>
    <xf numFmtId="0" fontId="7" fillId="0" borderId="1" xfId="0" applyFont="1" applyFill="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9" fontId="6" fillId="0" borderId="1" xfId="1" applyFont="1" applyBorder="1" applyAlignment="1">
      <alignment horizontal="center" vertical="center" wrapText="1"/>
    </xf>
    <xf numFmtId="0" fontId="7" fillId="0" borderId="1" xfId="2" applyFont="1" applyBorder="1" applyAlignment="1">
      <alignment horizontal="center" vertical="center" wrapText="1"/>
    </xf>
    <xf numFmtId="2" fontId="7"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8" fillId="0" borderId="3"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10" fontId="7" fillId="0" borderId="3" xfId="1" applyNumberFormat="1" applyFont="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0" borderId="3" xfId="0" applyFont="1" applyBorder="1" applyAlignment="1">
      <alignment horizontal="center" vertical="center"/>
    </xf>
    <xf numFmtId="38" fontId="7" fillId="6" borderId="1" xfId="0" applyNumberFormat="1" applyFont="1" applyFill="1" applyBorder="1" applyAlignment="1">
      <alignmen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5" fillId="0" borderId="5" xfId="15" applyFont="1" applyBorder="1" applyAlignment="1">
      <alignment horizontal="center" vertical="center"/>
    </xf>
    <xf numFmtId="0" fontId="55" fillId="0" borderId="6" xfId="15" applyFont="1" applyBorder="1" applyAlignment="1">
      <alignment horizontal="center" vertical="center"/>
    </xf>
    <xf numFmtId="0" fontId="55" fillId="0" borderId="7" xfId="15" applyFont="1" applyBorder="1" applyAlignment="1">
      <alignment horizontal="center" vertical="center"/>
    </xf>
    <xf numFmtId="0" fontId="55" fillId="0" borderId="8" xfId="15" applyFont="1" applyBorder="1" applyAlignment="1">
      <alignment horizontal="center" vertical="center"/>
    </xf>
    <xf numFmtId="0" fontId="55" fillId="0" borderId="9" xfId="15" applyFont="1" applyBorder="1" applyAlignment="1">
      <alignment horizontal="center" vertical="center"/>
    </xf>
    <xf numFmtId="0" fontId="55" fillId="0" borderId="10"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56" fillId="0" borderId="1" xfId="15" applyFont="1" applyBorder="1" applyAlignment="1">
      <alignment horizontal="center" vertical="center"/>
    </xf>
    <xf numFmtId="0" fontId="44" fillId="0" borderId="1" xfId="15" applyFont="1" applyBorder="1" applyAlignment="1">
      <alignment horizontal="center" vertical="center" wrapText="1"/>
    </xf>
    <xf numFmtId="0" fontId="44" fillId="0" borderId="1" xfId="15" applyFont="1" applyBorder="1" applyAlignment="1">
      <alignment horizontal="center"/>
    </xf>
    <xf numFmtId="0" fontId="44" fillId="0" borderId="1" xfId="15" applyFont="1" applyBorder="1" applyAlignment="1">
      <alignment horizontal="center" vertical="center"/>
    </xf>
    <xf numFmtId="0" fontId="44" fillId="0" borderId="5" xfId="15" applyFont="1" applyBorder="1" applyAlignment="1">
      <alignment horizontal="center" vertical="center"/>
    </xf>
    <xf numFmtId="0" fontId="44" fillId="0" borderId="47" xfId="15" applyFont="1" applyBorder="1" applyAlignment="1">
      <alignment horizontal="center" vertical="center"/>
    </xf>
    <xf numFmtId="0" fontId="44" fillId="0" borderId="8" xfId="15" applyFont="1" applyBorder="1" applyAlignment="1">
      <alignment horizontal="center" vertical="center"/>
    </xf>
    <xf numFmtId="0" fontId="44" fillId="0" borderId="29" xfId="15" applyFont="1" applyBorder="1" applyAlignment="1">
      <alignment horizontal="center" vertical="center"/>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3" xfId="15" applyFont="1" applyBorder="1" applyAlignment="1">
      <alignment horizontal="center" vertical="center"/>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6" fillId="0" borderId="53"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46" fillId="0" borderId="43" xfId="15" applyFont="1" applyBorder="1" applyAlignment="1">
      <alignment horizontal="lef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5" fillId="0" borderId="1" xfId="0" applyFont="1" applyBorder="1" applyAlignment="1">
      <alignment horizontal="right"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2" fillId="0" borderId="1" xfId="0" applyFont="1" applyBorder="1" applyAlignment="1">
      <alignment horizontal="center" vertical="center"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38" fontId="8" fillId="3" borderId="1" xfId="2" applyNumberFormat="1" applyFont="1" applyFill="1" applyBorder="1" applyAlignment="1">
      <alignment horizontal="center" vertical="center" wrapText="1"/>
    </xf>
    <xf numFmtId="180" fontId="8" fillId="0" borderId="1" xfId="2" applyNumberFormat="1" applyFont="1" applyBorder="1" applyAlignment="1">
      <alignment horizontal="center" vertical="center"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0" fontId="0" fillId="0" borderId="1" xfId="0" applyBorder="1" applyAlignment="1">
      <alignment horizontal="center" vertical="center" wrapText="1"/>
    </xf>
    <xf numFmtId="0" fontId="0" fillId="0" borderId="1" xfId="0"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8" fillId="14" borderId="1"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14" fontId="0" fillId="0" borderId="1" xfId="0" applyNumberFormat="1"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9" fillId="0" borderId="1" xfId="2" applyFont="1" applyBorder="1" applyAlignment="1">
      <alignment horizontal="center" vertical="center" wrapText="1"/>
    </xf>
    <xf numFmtId="0" fontId="51" fillId="0" borderId="1" xfId="0" applyFont="1" applyBorder="1" applyAlignment="1">
      <alignment horizontal="center" vertical="center" wrapText="1"/>
    </xf>
    <xf numFmtId="0" fontId="9" fillId="0" borderId="1" xfId="0" applyFont="1" applyBorder="1" applyAlignment="1">
      <alignment horizontal="right" wrapText="1"/>
    </xf>
    <xf numFmtId="14" fontId="51" fillId="0" borderId="1" xfId="0" applyNumberFormat="1" applyFont="1" applyBorder="1" applyAlignment="1">
      <alignment horizontal="right" wrapText="1"/>
    </xf>
    <xf numFmtId="0" fontId="51" fillId="0" borderId="1" xfId="0" applyFont="1" applyBorder="1" applyAlignment="1">
      <alignment horizontal="right" wrapText="1"/>
    </xf>
    <xf numFmtId="169" fontId="9" fillId="0" borderId="1" xfId="5" applyNumberFormat="1" applyFont="1" applyBorder="1" applyAlignment="1">
      <alignment horizontal="right" wrapText="1"/>
    </xf>
    <xf numFmtId="169" fontId="7" fillId="0" borderId="0" xfId="5" applyNumberFormat="1" applyFont="1" applyAlignment="1">
      <alignment horizontal="center" vertical="center"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75" fontId="5" fillId="0" borderId="1" xfId="0" applyNumberFormat="1"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right" wrapText="1"/>
    </xf>
    <xf numFmtId="14" fontId="2" fillId="0" borderId="1" xfId="0" applyNumberFormat="1" applyFont="1"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vertical="center" wrapText="1"/>
    </xf>
    <xf numFmtId="169" fontId="5" fillId="0" borderId="1" xfId="0" applyNumberFormat="1" applyFont="1" applyBorder="1" applyAlignment="1">
      <alignment horizontal="center"/>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7" fillId="0" borderId="3" xfId="5" applyNumberFormat="1" applyFont="1" applyBorder="1" applyAlignment="1">
      <alignment horizontal="right"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0" borderId="1" xfId="2" applyFont="1" applyBorder="1" applyAlignment="1">
      <alignment horizontal="center"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5" fontId="7" fillId="0" borderId="1" xfId="2" applyNumberFormat="1" applyFont="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1" xfId="5"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69" fontId="2" fillId="0" borderId="1" xfId="0" applyNumberFormat="1" applyFont="1" applyBorder="1" applyAlignment="1">
      <alignment horizontal="center"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69" fontId="7" fillId="0" borderId="1" xfId="5" applyNumberFormat="1" applyFont="1" applyFill="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14" fontId="32" fillId="0" borderId="3" xfId="12" applyNumberFormat="1" applyFont="1" applyBorder="1" applyAlignment="1">
      <alignment horizontal="center" vertical="center"/>
    </xf>
    <xf numFmtId="14" fontId="32" fillId="0" borderId="4" xfId="12" applyNumberFormat="1"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53" xfId="7" applyFont="1" applyFill="1" applyBorder="1" applyAlignment="1">
      <alignment horizontal="center" vertical="center" wrapText="1"/>
    </xf>
    <xf numFmtId="0" fontId="10" fillId="14" borderId="26"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54" fillId="7" borderId="17" xfId="12" applyFont="1" applyFill="1" applyBorder="1" applyAlignment="1">
      <alignment horizontal="center" vertical="center" wrapText="1"/>
    </xf>
    <xf numFmtId="0" fontId="54" fillId="7" borderId="15" xfId="12" applyFont="1" applyFill="1" applyBorder="1" applyAlignment="1">
      <alignment horizontal="center" vertical="center" wrapText="1"/>
    </xf>
    <xf numFmtId="0" fontId="54" fillId="7" borderId="16" xfId="12" applyFont="1" applyFill="1" applyBorder="1" applyAlignment="1">
      <alignment horizontal="center" vertical="center" wrapText="1"/>
    </xf>
    <xf numFmtId="0" fontId="54" fillId="7" borderId="22" xfId="12" applyFont="1" applyFill="1" applyBorder="1" applyAlignment="1">
      <alignment horizontal="center" vertical="center" wrapText="1"/>
    </xf>
    <xf numFmtId="0" fontId="54" fillId="7" borderId="23" xfId="12" applyFont="1" applyFill="1" applyBorder="1" applyAlignment="1">
      <alignment horizontal="center" vertical="center" wrapText="1"/>
    </xf>
    <xf numFmtId="0" fontId="54" fillId="7" borderId="24" xfId="12" applyFont="1" applyFill="1" applyBorder="1" applyAlignment="1">
      <alignment horizontal="center" vertical="center" wrapText="1"/>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10" fillId="14" borderId="4" xfId="7" applyFont="1" applyFill="1" applyBorder="1" applyAlignment="1">
      <alignment horizontal="center" vertical="center" wrapText="1"/>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23"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25" fillId="6" borderId="41" xfId="12" applyFont="1" applyFill="1" applyBorder="1" applyAlignment="1">
      <alignment horizontal="justify" vertical="top"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33" fillId="0" borderId="12" xfId="12" applyFont="1" applyBorder="1" applyAlignment="1">
      <alignment horizontal="center" vertical="center"/>
    </xf>
    <xf numFmtId="0" fontId="33" fillId="0" borderId="1" xfId="12" applyFont="1" applyBorder="1" applyAlignment="1">
      <alignment horizontal="center" vertical="center"/>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(Formato!$F$247:$G$247,Formato!$H$247:$I$247)</c:f>
              <c:strCache>
                <c:ptCount val="3"/>
                <c:pt idx="0">
                  <c:v>Programado</c:v>
                </c:pt>
                <c:pt idx="2">
                  <c:v>Ejecutado</c:v>
                </c:pt>
              </c:strCache>
            </c:strRef>
          </c:cat>
          <c:val>
            <c:numRef>
              <c:f>(Formato!$F$248:$G$248,Formato!$H$248:$I$248)</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997602864"/>
        <c:axId val="-1997589808"/>
      </c:barChart>
      <c:catAx>
        <c:axId val="-19976028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97589808"/>
        <c:crosses val="autoZero"/>
        <c:auto val="0"/>
        <c:lblAlgn val="ctr"/>
        <c:lblOffset val="100"/>
        <c:tickMarkSkip val="1"/>
        <c:noMultiLvlLbl val="0"/>
      </c:catAx>
      <c:valAx>
        <c:axId val="-19975898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97602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(Formato!$E$163:$F$163,Formato!$G$163:$H$163)</c:f>
              <c:strCache>
                <c:ptCount val="3"/>
                <c:pt idx="0">
                  <c:v>Programado</c:v>
                </c:pt>
                <c:pt idx="2">
                  <c:v>Ejecutado</c:v>
                </c:pt>
              </c:strCache>
            </c:strRef>
          </c:cat>
          <c:val>
            <c:numRef>
              <c:f>(Formato!$E$164:$F$164,Formato!$G$164:$H$164)</c:f>
              <c:numCache>
                <c:formatCode>0.00%</c:formatCode>
                <c:ptCount val="4"/>
                <c:pt idx="0">
                  <c:v>0.63790000000000002</c:v>
                </c:pt>
                <c:pt idx="2">
                  <c:v>0.76859999999999995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997588720"/>
        <c:axId val="-1997588176"/>
      </c:barChart>
      <c:catAx>
        <c:axId val="-19975887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97588176"/>
        <c:crosses val="autoZero"/>
        <c:auto val="0"/>
        <c:lblAlgn val="ctr"/>
        <c:lblOffset val="100"/>
        <c:tickMarkSkip val="1"/>
        <c:noMultiLvlLbl val="0"/>
      </c:catAx>
      <c:valAx>
        <c:axId val="-1997588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975887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(Formato!$F$209:$G$209,Formato!$H$209:$I$209)</c:f>
              <c:strCache>
                <c:ptCount val="3"/>
                <c:pt idx="0">
                  <c:v>Programado</c:v>
                </c:pt>
                <c:pt idx="2">
                  <c:v>Ejecutado</c:v>
                </c:pt>
              </c:strCache>
            </c:strRef>
          </c:cat>
          <c:val>
            <c:numRef>
              <c:f>(Formato!$F$210:$G$210,Formato!$H$210:$I$210)</c:f>
              <c:numCache>
                <c:formatCode>0.00%</c:formatCode>
                <c:ptCount val="4"/>
                <c:pt idx="0">
                  <c:v>0.45399999999999996</c:v>
                </c:pt>
                <c:pt idx="2">
                  <c:v>0.57950000000000002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997603408"/>
        <c:axId val="-85958128"/>
      </c:barChart>
      <c:catAx>
        <c:axId val="-1997603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5958128"/>
        <c:crosses val="autoZero"/>
        <c:auto val="0"/>
        <c:lblAlgn val="ctr"/>
        <c:lblOffset val="100"/>
        <c:tickMarkSkip val="1"/>
        <c:noMultiLvlLbl val="0"/>
      </c:catAx>
      <c:valAx>
        <c:axId val="-859581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97603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(Formato!$E$262:$F$262,Formato!$G$262:$H$262)</c:f>
              <c:strCache>
                <c:ptCount val="3"/>
                <c:pt idx="0">
                  <c:v>Programado</c:v>
                </c:pt>
                <c:pt idx="2">
                  <c:v>Ejecutado</c:v>
                </c:pt>
              </c:strCache>
            </c:strRef>
          </c:cat>
          <c:val>
            <c:numRef>
              <c:f>(Formato!$E$263:$F$263,Formato!$G$263:$H$263)</c:f>
              <c:numCache>
                <c:formatCode>0.00%</c:formatCode>
                <c:ptCount val="4"/>
                <c:pt idx="0">
                  <c:v>0.70760000000000001</c:v>
                </c:pt>
                <c:pt idx="2">
                  <c:v>0.80259999999999998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85957040"/>
        <c:axId val="-85956496"/>
      </c:barChart>
      <c:catAx>
        <c:axId val="-859570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5956496"/>
        <c:crosses val="autoZero"/>
        <c:auto val="0"/>
        <c:lblAlgn val="ctr"/>
        <c:lblOffset val="100"/>
        <c:tickMarkSkip val="1"/>
        <c:noMultiLvlLbl val="0"/>
      </c:catAx>
      <c:valAx>
        <c:axId val="-859564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59570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(Formato!$F$281:$G$281,Formato!$H$281:$I$281)</c:f>
              <c:strCache>
                <c:ptCount val="3"/>
                <c:pt idx="0">
                  <c:v>Programado</c:v>
                </c:pt>
                <c:pt idx="2">
                  <c:v>Ejecutado</c:v>
                </c:pt>
              </c:strCache>
            </c:strRef>
          </c:cat>
          <c:val>
            <c:numRef>
              <c:f>(Formato!$F$282:$G$282,Formato!$H$296:$I$296)</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85955952"/>
        <c:axId val="-85954864"/>
      </c:barChart>
      <c:catAx>
        <c:axId val="-85955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5954864"/>
        <c:crosses val="autoZero"/>
        <c:auto val="0"/>
        <c:lblAlgn val="ctr"/>
        <c:lblOffset val="100"/>
        <c:tickMarkSkip val="1"/>
        <c:noMultiLvlLbl val="0"/>
      </c:catAx>
      <c:valAx>
        <c:axId val="-859548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59559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Formato!$B$151:$D$156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Formato!$H$151:$H$156</c:f>
              <c:numCache>
                <c:formatCode>0.00%</c:formatCode>
                <c:ptCount val="6"/>
                <c:pt idx="0">
                  <c:v>0.76859999999999995</c:v>
                </c:pt>
                <c:pt idx="1">
                  <c:v>0.57950000000000002</c:v>
                </c:pt>
                <c:pt idx="2" formatCode="0%">
                  <c:v>1</c:v>
                </c:pt>
                <c:pt idx="3">
                  <c:v>0.80259999999999998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85953776"/>
        <c:axId val="-85960304"/>
      </c:barChart>
      <c:catAx>
        <c:axId val="-859537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85960304"/>
        <c:crosses val="autoZero"/>
        <c:auto val="1"/>
        <c:lblAlgn val="ctr"/>
        <c:lblOffset val="100"/>
        <c:noMultiLvlLbl val="0"/>
      </c:catAx>
      <c:valAx>
        <c:axId val="-859603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859537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12" Type="http://schemas.openxmlformats.org/officeDocument/2006/relationships/image" Target="../media/image24.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8.jpeg"/><Relationship Id="rId11" Type="http://schemas.openxmlformats.org/officeDocument/2006/relationships/image" Target="../media/image23.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18" Type="http://schemas.openxmlformats.org/officeDocument/2006/relationships/image" Target="../media/image52.jpeg"/><Relationship Id="rId3" Type="http://schemas.openxmlformats.org/officeDocument/2006/relationships/image" Target="../media/image37.jpeg"/><Relationship Id="rId21" Type="http://schemas.openxmlformats.org/officeDocument/2006/relationships/image" Target="../media/image55.jpeg"/><Relationship Id="rId7" Type="http://schemas.openxmlformats.org/officeDocument/2006/relationships/image" Target="../media/image41.jpeg"/><Relationship Id="rId12" Type="http://schemas.openxmlformats.org/officeDocument/2006/relationships/image" Target="../media/image46.jpeg"/><Relationship Id="rId17" Type="http://schemas.openxmlformats.org/officeDocument/2006/relationships/image" Target="../media/image51.jpeg"/><Relationship Id="rId2" Type="http://schemas.openxmlformats.org/officeDocument/2006/relationships/image" Target="../media/image8.png"/><Relationship Id="rId16" Type="http://schemas.openxmlformats.org/officeDocument/2006/relationships/image" Target="../media/image50.jpeg"/><Relationship Id="rId20" Type="http://schemas.openxmlformats.org/officeDocument/2006/relationships/image" Target="../media/image54.jpeg"/><Relationship Id="rId1" Type="http://schemas.openxmlformats.org/officeDocument/2006/relationships/image" Target="../media/image7.jpeg"/><Relationship Id="rId6" Type="http://schemas.openxmlformats.org/officeDocument/2006/relationships/image" Target="../media/image40.jpeg"/><Relationship Id="rId11" Type="http://schemas.openxmlformats.org/officeDocument/2006/relationships/image" Target="../media/image45.jpeg"/><Relationship Id="rId5" Type="http://schemas.openxmlformats.org/officeDocument/2006/relationships/image" Target="../media/image39.jpeg"/><Relationship Id="rId15" Type="http://schemas.openxmlformats.org/officeDocument/2006/relationships/image" Target="../media/image49.jpeg"/><Relationship Id="rId10" Type="http://schemas.openxmlformats.org/officeDocument/2006/relationships/image" Target="../media/image44.jpeg"/><Relationship Id="rId19" Type="http://schemas.openxmlformats.org/officeDocument/2006/relationships/image" Target="../media/image53.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 Id="rId22" Type="http://schemas.openxmlformats.org/officeDocument/2006/relationships/image" Target="../media/image56.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2.jpeg"/><Relationship Id="rId13" Type="http://schemas.openxmlformats.org/officeDocument/2006/relationships/image" Target="../media/image67.jpeg"/><Relationship Id="rId18" Type="http://schemas.openxmlformats.org/officeDocument/2006/relationships/image" Target="../media/image72.jpeg"/><Relationship Id="rId26" Type="http://schemas.openxmlformats.org/officeDocument/2006/relationships/image" Target="../media/image80.jpeg"/><Relationship Id="rId39" Type="http://schemas.openxmlformats.org/officeDocument/2006/relationships/image" Target="../media/image93.jpeg"/><Relationship Id="rId3" Type="http://schemas.openxmlformats.org/officeDocument/2006/relationships/image" Target="../media/image57.jpeg"/><Relationship Id="rId21" Type="http://schemas.openxmlformats.org/officeDocument/2006/relationships/image" Target="../media/image75.jpeg"/><Relationship Id="rId34" Type="http://schemas.openxmlformats.org/officeDocument/2006/relationships/image" Target="../media/image88.jpeg"/><Relationship Id="rId42" Type="http://schemas.openxmlformats.org/officeDocument/2006/relationships/image" Target="../media/image96.jpeg"/><Relationship Id="rId47" Type="http://schemas.openxmlformats.org/officeDocument/2006/relationships/image" Target="../media/image101.jpeg"/><Relationship Id="rId7" Type="http://schemas.openxmlformats.org/officeDocument/2006/relationships/image" Target="../media/image61.jpeg"/><Relationship Id="rId12" Type="http://schemas.openxmlformats.org/officeDocument/2006/relationships/image" Target="../media/image66.jpeg"/><Relationship Id="rId17" Type="http://schemas.openxmlformats.org/officeDocument/2006/relationships/image" Target="../media/image71.jpeg"/><Relationship Id="rId25" Type="http://schemas.openxmlformats.org/officeDocument/2006/relationships/image" Target="../media/image79.jpeg"/><Relationship Id="rId33" Type="http://schemas.openxmlformats.org/officeDocument/2006/relationships/image" Target="../media/image87.jpeg"/><Relationship Id="rId38" Type="http://schemas.openxmlformats.org/officeDocument/2006/relationships/image" Target="../media/image92.jpeg"/><Relationship Id="rId46" Type="http://schemas.openxmlformats.org/officeDocument/2006/relationships/image" Target="../media/image100.jpeg"/><Relationship Id="rId2" Type="http://schemas.openxmlformats.org/officeDocument/2006/relationships/image" Target="../media/image8.png"/><Relationship Id="rId16" Type="http://schemas.openxmlformats.org/officeDocument/2006/relationships/image" Target="../media/image70.jpeg"/><Relationship Id="rId20" Type="http://schemas.openxmlformats.org/officeDocument/2006/relationships/image" Target="../media/image74.jpeg"/><Relationship Id="rId29" Type="http://schemas.openxmlformats.org/officeDocument/2006/relationships/image" Target="../media/image83.jpeg"/><Relationship Id="rId41" Type="http://schemas.openxmlformats.org/officeDocument/2006/relationships/image" Target="../media/image95.jpeg"/><Relationship Id="rId1" Type="http://schemas.openxmlformats.org/officeDocument/2006/relationships/image" Target="../media/image7.jpeg"/><Relationship Id="rId6" Type="http://schemas.openxmlformats.org/officeDocument/2006/relationships/image" Target="../media/image60.jpeg"/><Relationship Id="rId11" Type="http://schemas.openxmlformats.org/officeDocument/2006/relationships/image" Target="../media/image65.jpeg"/><Relationship Id="rId24" Type="http://schemas.openxmlformats.org/officeDocument/2006/relationships/image" Target="../media/image78.jpeg"/><Relationship Id="rId32" Type="http://schemas.openxmlformats.org/officeDocument/2006/relationships/image" Target="../media/image86.jpeg"/><Relationship Id="rId37" Type="http://schemas.openxmlformats.org/officeDocument/2006/relationships/image" Target="../media/image91.jpeg"/><Relationship Id="rId40" Type="http://schemas.openxmlformats.org/officeDocument/2006/relationships/image" Target="../media/image94.jpeg"/><Relationship Id="rId45" Type="http://schemas.openxmlformats.org/officeDocument/2006/relationships/image" Target="../media/image99.jpeg"/><Relationship Id="rId5" Type="http://schemas.openxmlformats.org/officeDocument/2006/relationships/image" Target="../media/image59.jpeg"/><Relationship Id="rId15" Type="http://schemas.openxmlformats.org/officeDocument/2006/relationships/image" Target="../media/image69.jpeg"/><Relationship Id="rId23" Type="http://schemas.openxmlformats.org/officeDocument/2006/relationships/image" Target="../media/image77.jpeg"/><Relationship Id="rId28" Type="http://schemas.openxmlformats.org/officeDocument/2006/relationships/image" Target="../media/image82.jpeg"/><Relationship Id="rId36" Type="http://schemas.openxmlformats.org/officeDocument/2006/relationships/image" Target="../media/image90.jpeg"/><Relationship Id="rId10" Type="http://schemas.openxmlformats.org/officeDocument/2006/relationships/image" Target="../media/image64.jpeg"/><Relationship Id="rId19" Type="http://schemas.openxmlformats.org/officeDocument/2006/relationships/image" Target="../media/image73.jpeg"/><Relationship Id="rId31" Type="http://schemas.openxmlformats.org/officeDocument/2006/relationships/image" Target="../media/image85.jpeg"/><Relationship Id="rId44" Type="http://schemas.openxmlformats.org/officeDocument/2006/relationships/image" Target="../media/image98.jpeg"/><Relationship Id="rId4" Type="http://schemas.openxmlformats.org/officeDocument/2006/relationships/image" Target="../media/image58.jpeg"/><Relationship Id="rId9" Type="http://schemas.openxmlformats.org/officeDocument/2006/relationships/image" Target="../media/image63.jpeg"/><Relationship Id="rId14" Type="http://schemas.openxmlformats.org/officeDocument/2006/relationships/image" Target="../media/image68.jpeg"/><Relationship Id="rId22" Type="http://schemas.openxmlformats.org/officeDocument/2006/relationships/image" Target="../media/image76.jpeg"/><Relationship Id="rId27" Type="http://schemas.openxmlformats.org/officeDocument/2006/relationships/image" Target="../media/image81.jpeg"/><Relationship Id="rId30" Type="http://schemas.openxmlformats.org/officeDocument/2006/relationships/image" Target="../media/image84.jpeg"/><Relationship Id="rId35" Type="http://schemas.openxmlformats.org/officeDocument/2006/relationships/image" Target="../media/image89.jpeg"/><Relationship Id="rId43" Type="http://schemas.openxmlformats.org/officeDocument/2006/relationships/image" Target="../media/image97.jpeg"/><Relationship Id="rId48" Type="http://schemas.openxmlformats.org/officeDocument/2006/relationships/image" Target="../media/image10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8.jpeg"/><Relationship Id="rId13" Type="http://schemas.openxmlformats.org/officeDocument/2006/relationships/image" Target="../media/image113.jpeg"/><Relationship Id="rId3" Type="http://schemas.openxmlformats.org/officeDocument/2006/relationships/image" Target="../media/image103.jpeg"/><Relationship Id="rId7" Type="http://schemas.openxmlformats.org/officeDocument/2006/relationships/image" Target="../media/image107.jpeg"/><Relationship Id="rId12" Type="http://schemas.openxmlformats.org/officeDocument/2006/relationships/image" Target="../media/image112.jpeg"/><Relationship Id="rId17" Type="http://schemas.openxmlformats.org/officeDocument/2006/relationships/image" Target="../media/image117.jpeg"/><Relationship Id="rId2" Type="http://schemas.openxmlformats.org/officeDocument/2006/relationships/image" Target="../media/image8.png"/><Relationship Id="rId16" Type="http://schemas.openxmlformats.org/officeDocument/2006/relationships/image" Target="../media/image116.jpeg"/><Relationship Id="rId1" Type="http://schemas.openxmlformats.org/officeDocument/2006/relationships/image" Target="../media/image7.jpeg"/><Relationship Id="rId6" Type="http://schemas.openxmlformats.org/officeDocument/2006/relationships/image" Target="../media/image106.jpeg"/><Relationship Id="rId11" Type="http://schemas.openxmlformats.org/officeDocument/2006/relationships/image" Target="../media/image111.jpeg"/><Relationship Id="rId5" Type="http://schemas.openxmlformats.org/officeDocument/2006/relationships/image" Target="../media/image105.jpeg"/><Relationship Id="rId15" Type="http://schemas.openxmlformats.org/officeDocument/2006/relationships/image" Target="../media/image115.jpeg"/><Relationship Id="rId10" Type="http://schemas.openxmlformats.org/officeDocument/2006/relationships/image" Target="../media/image110.jpeg"/><Relationship Id="rId4" Type="http://schemas.openxmlformats.org/officeDocument/2006/relationships/image" Target="../media/image104.jpeg"/><Relationship Id="rId9" Type="http://schemas.openxmlformats.org/officeDocument/2006/relationships/image" Target="../media/image109.jpeg"/><Relationship Id="rId14" Type="http://schemas.openxmlformats.org/officeDocument/2006/relationships/image" Target="../media/image114.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29.jpeg"/><Relationship Id="rId18" Type="http://schemas.openxmlformats.org/officeDocument/2006/relationships/image" Target="../media/image134.jpeg"/><Relationship Id="rId26" Type="http://schemas.openxmlformats.org/officeDocument/2006/relationships/image" Target="../media/image142.jpeg"/><Relationship Id="rId39" Type="http://schemas.openxmlformats.org/officeDocument/2006/relationships/image" Target="../media/image155.jpeg"/><Relationship Id="rId21" Type="http://schemas.openxmlformats.org/officeDocument/2006/relationships/image" Target="../media/image137.jpeg"/><Relationship Id="rId34" Type="http://schemas.openxmlformats.org/officeDocument/2006/relationships/image" Target="../media/image150.jpeg"/><Relationship Id="rId42" Type="http://schemas.openxmlformats.org/officeDocument/2006/relationships/image" Target="../media/image158.jpeg"/><Relationship Id="rId47" Type="http://schemas.openxmlformats.org/officeDocument/2006/relationships/image" Target="../media/image163.jpeg"/><Relationship Id="rId50" Type="http://schemas.openxmlformats.org/officeDocument/2006/relationships/image" Target="../media/image166.jpeg"/><Relationship Id="rId55" Type="http://schemas.openxmlformats.org/officeDocument/2006/relationships/image" Target="../media/image171.jpeg"/><Relationship Id="rId63" Type="http://schemas.openxmlformats.org/officeDocument/2006/relationships/image" Target="../media/image179.jpeg"/><Relationship Id="rId68" Type="http://schemas.openxmlformats.org/officeDocument/2006/relationships/image" Target="../media/image184.jpeg"/><Relationship Id="rId7" Type="http://schemas.openxmlformats.org/officeDocument/2006/relationships/image" Target="../media/image123.jpeg"/><Relationship Id="rId71" Type="http://schemas.openxmlformats.org/officeDocument/2006/relationships/image" Target="../media/image187.jpeg"/><Relationship Id="rId2" Type="http://schemas.openxmlformats.org/officeDocument/2006/relationships/image" Target="../media/image118.png"/><Relationship Id="rId16" Type="http://schemas.openxmlformats.org/officeDocument/2006/relationships/image" Target="../media/image132.jpeg"/><Relationship Id="rId29" Type="http://schemas.openxmlformats.org/officeDocument/2006/relationships/image" Target="../media/image145.jpeg"/><Relationship Id="rId11" Type="http://schemas.openxmlformats.org/officeDocument/2006/relationships/image" Target="../media/image127.jpeg"/><Relationship Id="rId24" Type="http://schemas.openxmlformats.org/officeDocument/2006/relationships/image" Target="../media/image140.jpeg"/><Relationship Id="rId32" Type="http://schemas.openxmlformats.org/officeDocument/2006/relationships/image" Target="../media/image148.jpeg"/><Relationship Id="rId37" Type="http://schemas.openxmlformats.org/officeDocument/2006/relationships/image" Target="../media/image153.png"/><Relationship Id="rId40" Type="http://schemas.openxmlformats.org/officeDocument/2006/relationships/image" Target="../media/image156.jpeg"/><Relationship Id="rId45" Type="http://schemas.openxmlformats.org/officeDocument/2006/relationships/image" Target="../media/image161.jpeg"/><Relationship Id="rId53" Type="http://schemas.openxmlformats.org/officeDocument/2006/relationships/image" Target="../media/image169.jpeg"/><Relationship Id="rId58" Type="http://schemas.openxmlformats.org/officeDocument/2006/relationships/image" Target="../media/image174.jpeg"/><Relationship Id="rId66" Type="http://schemas.openxmlformats.org/officeDocument/2006/relationships/image" Target="../media/image182.jpeg"/><Relationship Id="rId74" Type="http://schemas.openxmlformats.org/officeDocument/2006/relationships/image" Target="../media/image190.jpeg"/><Relationship Id="rId5" Type="http://schemas.openxmlformats.org/officeDocument/2006/relationships/image" Target="../media/image121.jpeg"/><Relationship Id="rId15" Type="http://schemas.openxmlformats.org/officeDocument/2006/relationships/image" Target="../media/image131.jpeg"/><Relationship Id="rId23" Type="http://schemas.openxmlformats.org/officeDocument/2006/relationships/image" Target="../media/image139.jpeg"/><Relationship Id="rId28" Type="http://schemas.openxmlformats.org/officeDocument/2006/relationships/image" Target="../media/image144.jpeg"/><Relationship Id="rId36" Type="http://schemas.openxmlformats.org/officeDocument/2006/relationships/image" Target="../media/image152.jpeg"/><Relationship Id="rId49" Type="http://schemas.openxmlformats.org/officeDocument/2006/relationships/image" Target="../media/image165.jpeg"/><Relationship Id="rId57" Type="http://schemas.openxmlformats.org/officeDocument/2006/relationships/image" Target="../media/image173.jpeg"/><Relationship Id="rId61" Type="http://schemas.openxmlformats.org/officeDocument/2006/relationships/image" Target="../media/image177.jpeg"/><Relationship Id="rId10" Type="http://schemas.openxmlformats.org/officeDocument/2006/relationships/image" Target="../media/image126.jpeg"/><Relationship Id="rId19" Type="http://schemas.openxmlformats.org/officeDocument/2006/relationships/image" Target="../media/image135.jpeg"/><Relationship Id="rId31" Type="http://schemas.openxmlformats.org/officeDocument/2006/relationships/image" Target="../media/image147.jpeg"/><Relationship Id="rId44" Type="http://schemas.openxmlformats.org/officeDocument/2006/relationships/image" Target="../media/image160.jpeg"/><Relationship Id="rId52" Type="http://schemas.openxmlformats.org/officeDocument/2006/relationships/image" Target="../media/image168.jpeg"/><Relationship Id="rId60" Type="http://schemas.openxmlformats.org/officeDocument/2006/relationships/image" Target="../media/image176.jpeg"/><Relationship Id="rId65" Type="http://schemas.openxmlformats.org/officeDocument/2006/relationships/image" Target="../media/image181.jpeg"/><Relationship Id="rId73" Type="http://schemas.openxmlformats.org/officeDocument/2006/relationships/image" Target="../media/image189.jpeg"/><Relationship Id="rId4" Type="http://schemas.openxmlformats.org/officeDocument/2006/relationships/image" Target="../media/image120.jpeg"/><Relationship Id="rId9" Type="http://schemas.openxmlformats.org/officeDocument/2006/relationships/image" Target="../media/image125.jpeg"/><Relationship Id="rId14" Type="http://schemas.openxmlformats.org/officeDocument/2006/relationships/image" Target="../media/image130.jpeg"/><Relationship Id="rId22" Type="http://schemas.openxmlformats.org/officeDocument/2006/relationships/image" Target="../media/image138.jpeg"/><Relationship Id="rId27" Type="http://schemas.openxmlformats.org/officeDocument/2006/relationships/image" Target="../media/image143.jpeg"/><Relationship Id="rId30" Type="http://schemas.openxmlformats.org/officeDocument/2006/relationships/image" Target="../media/image146.jpeg"/><Relationship Id="rId35" Type="http://schemas.openxmlformats.org/officeDocument/2006/relationships/image" Target="../media/image151.png"/><Relationship Id="rId43" Type="http://schemas.openxmlformats.org/officeDocument/2006/relationships/image" Target="../media/image159.jpeg"/><Relationship Id="rId48" Type="http://schemas.openxmlformats.org/officeDocument/2006/relationships/image" Target="../media/image164.jpeg"/><Relationship Id="rId56" Type="http://schemas.openxmlformats.org/officeDocument/2006/relationships/image" Target="../media/image172.jpeg"/><Relationship Id="rId64" Type="http://schemas.openxmlformats.org/officeDocument/2006/relationships/image" Target="../media/image180.jpeg"/><Relationship Id="rId69" Type="http://schemas.openxmlformats.org/officeDocument/2006/relationships/image" Target="../media/image185.jpeg"/><Relationship Id="rId8" Type="http://schemas.openxmlformats.org/officeDocument/2006/relationships/image" Target="../media/image124.jpeg"/><Relationship Id="rId51" Type="http://schemas.openxmlformats.org/officeDocument/2006/relationships/image" Target="../media/image167.jpeg"/><Relationship Id="rId72" Type="http://schemas.openxmlformats.org/officeDocument/2006/relationships/image" Target="../media/image188.jpeg"/><Relationship Id="rId3" Type="http://schemas.openxmlformats.org/officeDocument/2006/relationships/image" Target="../media/image119.jpeg"/><Relationship Id="rId12" Type="http://schemas.openxmlformats.org/officeDocument/2006/relationships/image" Target="../media/image128.jpeg"/><Relationship Id="rId17" Type="http://schemas.openxmlformats.org/officeDocument/2006/relationships/image" Target="../media/image133.jpeg"/><Relationship Id="rId25" Type="http://schemas.openxmlformats.org/officeDocument/2006/relationships/image" Target="../media/image141.jpeg"/><Relationship Id="rId33" Type="http://schemas.openxmlformats.org/officeDocument/2006/relationships/image" Target="../media/image149.jpeg"/><Relationship Id="rId38" Type="http://schemas.openxmlformats.org/officeDocument/2006/relationships/image" Target="../media/image154.jpeg"/><Relationship Id="rId46" Type="http://schemas.openxmlformats.org/officeDocument/2006/relationships/image" Target="../media/image162.jpeg"/><Relationship Id="rId59" Type="http://schemas.openxmlformats.org/officeDocument/2006/relationships/image" Target="../media/image175.jpeg"/><Relationship Id="rId67" Type="http://schemas.openxmlformats.org/officeDocument/2006/relationships/image" Target="../media/image183.jpeg"/><Relationship Id="rId20" Type="http://schemas.openxmlformats.org/officeDocument/2006/relationships/image" Target="../media/image136.jpeg"/><Relationship Id="rId41" Type="http://schemas.openxmlformats.org/officeDocument/2006/relationships/image" Target="../media/image157.jpeg"/><Relationship Id="rId54" Type="http://schemas.openxmlformats.org/officeDocument/2006/relationships/image" Target="../media/image170.jpeg"/><Relationship Id="rId62" Type="http://schemas.openxmlformats.org/officeDocument/2006/relationships/image" Target="../media/image178.jpeg"/><Relationship Id="rId70" Type="http://schemas.openxmlformats.org/officeDocument/2006/relationships/image" Target="../media/image186.jpeg"/><Relationship Id="rId1" Type="http://schemas.openxmlformats.org/officeDocument/2006/relationships/image" Target="../media/image7.jpeg"/><Relationship Id="rId6" Type="http://schemas.openxmlformats.org/officeDocument/2006/relationships/image" Target="../media/image122.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96.jpeg"/><Relationship Id="rId13" Type="http://schemas.openxmlformats.org/officeDocument/2006/relationships/image" Target="../media/image201.jpeg"/><Relationship Id="rId18" Type="http://schemas.openxmlformats.org/officeDocument/2006/relationships/image" Target="../media/image206.jpeg"/><Relationship Id="rId26" Type="http://schemas.openxmlformats.org/officeDocument/2006/relationships/image" Target="../media/image214.jpeg"/><Relationship Id="rId39" Type="http://schemas.openxmlformats.org/officeDocument/2006/relationships/image" Target="../media/image227.jpeg"/><Relationship Id="rId3" Type="http://schemas.openxmlformats.org/officeDocument/2006/relationships/image" Target="../media/image191.jpeg"/><Relationship Id="rId21" Type="http://schemas.openxmlformats.org/officeDocument/2006/relationships/image" Target="../media/image209.jpeg"/><Relationship Id="rId34" Type="http://schemas.openxmlformats.org/officeDocument/2006/relationships/image" Target="../media/image222.jpeg"/><Relationship Id="rId42" Type="http://schemas.openxmlformats.org/officeDocument/2006/relationships/image" Target="../media/image230.jpeg"/><Relationship Id="rId7" Type="http://schemas.openxmlformats.org/officeDocument/2006/relationships/image" Target="../media/image195.jpeg"/><Relationship Id="rId12" Type="http://schemas.openxmlformats.org/officeDocument/2006/relationships/image" Target="../media/image200.jpeg"/><Relationship Id="rId17" Type="http://schemas.openxmlformats.org/officeDocument/2006/relationships/image" Target="../media/image205.jpeg"/><Relationship Id="rId25" Type="http://schemas.openxmlformats.org/officeDocument/2006/relationships/image" Target="../media/image213.jpeg"/><Relationship Id="rId33" Type="http://schemas.openxmlformats.org/officeDocument/2006/relationships/image" Target="../media/image221.jpeg"/><Relationship Id="rId38" Type="http://schemas.openxmlformats.org/officeDocument/2006/relationships/image" Target="../media/image226.jpeg"/><Relationship Id="rId2" Type="http://schemas.openxmlformats.org/officeDocument/2006/relationships/image" Target="../media/image118.png"/><Relationship Id="rId16" Type="http://schemas.openxmlformats.org/officeDocument/2006/relationships/image" Target="../media/image204.jpeg"/><Relationship Id="rId20" Type="http://schemas.openxmlformats.org/officeDocument/2006/relationships/image" Target="../media/image208.jpeg"/><Relationship Id="rId29" Type="http://schemas.openxmlformats.org/officeDocument/2006/relationships/image" Target="../media/image217.jpeg"/><Relationship Id="rId41" Type="http://schemas.openxmlformats.org/officeDocument/2006/relationships/image" Target="../media/image229.jpeg"/><Relationship Id="rId1" Type="http://schemas.openxmlformats.org/officeDocument/2006/relationships/image" Target="../media/image7.jpeg"/><Relationship Id="rId6" Type="http://schemas.openxmlformats.org/officeDocument/2006/relationships/image" Target="../media/image194.jpeg"/><Relationship Id="rId11" Type="http://schemas.openxmlformats.org/officeDocument/2006/relationships/image" Target="../media/image199.jpeg"/><Relationship Id="rId24" Type="http://schemas.openxmlformats.org/officeDocument/2006/relationships/image" Target="../media/image212.jpeg"/><Relationship Id="rId32" Type="http://schemas.openxmlformats.org/officeDocument/2006/relationships/image" Target="../media/image220.jpeg"/><Relationship Id="rId37" Type="http://schemas.openxmlformats.org/officeDocument/2006/relationships/image" Target="../media/image225.jpeg"/><Relationship Id="rId40" Type="http://schemas.openxmlformats.org/officeDocument/2006/relationships/image" Target="../media/image228.jpeg"/><Relationship Id="rId5" Type="http://schemas.openxmlformats.org/officeDocument/2006/relationships/image" Target="../media/image193.jpeg"/><Relationship Id="rId15" Type="http://schemas.openxmlformats.org/officeDocument/2006/relationships/image" Target="../media/image203.jpeg"/><Relationship Id="rId23" Type="http://schemas.openxmlformats.org/officeDocument/2006/relationships/image" Target="../media/image211.jpeg"/><Relationship Id="rId28" Type="http://schemas.openxmlformats.org/officeDocument/2006/relationships/image" Target="../media/image216.jpeg"/><Relationship Id="rId36" Type="http://schemas.openxmlformats.org/officeDocument/2006/relationships/image" Target="../media/image224.jpeg"/><Relationship Id="rId10" Type="http://schemas.openxmlformats.org/officeDocument/2006/relationships/image" Target="../media/image198.jpeg"/><Relationship Id="rId19" Type="http://schemas.openxmlformats.org/officeDocument/2006/relationships/image" Target="../media/image207.jpeg"/><Relationship Id="rId31" Type="http://schemas.openxmlformats.org/officeDocument/2006/relationships/image" Target="../media/image219.jpeg"/><Relationship Id="rId44" Type="http://schemas.openxmlformats.org/officeDocument/2006/relationships/image" Target="../media/image232.jpeg"/><Relationship Id="rId4" Type="http://schemas.openxmlformats.org/officeDocument/2006/relationships/image" Target="../media/image192.jpeg"/><Relationship Id="rId9" Type="http://schemas.openxmlformats.org/officeDocument/2006/relationships/image" Target="../media/image197.jpeg"/><Relationship Id="rId14" Type="http://schemas.openxmlformats.org/officeDocument/2006/relationships/image" Target="../media/image202.jpeg"/><Relationship Id="rId22" Type="http://schemas.openxmlformats.org/officeDocument/2006/relationships/image" Target="../media/image210.jpeg"/><Relationship Id="rId27" Type="http://schemas.openxmlformats.org/officeDocument/2006/relationships/image" Target="../media/image215.jpeg"/><Relationship Id="rId30" Type="http://schemas.openxmlformats.org/officeDocument/2006/relationships/image" Target="../media/image218.jpeg"/><Relationship Id="rId35" Type="http://schemas.openxmlformats.org/officeDocument/2006/relationships/image" Target="../media/image223.jpeg"/><Relationship Id="rId43" Type="http://schemas.openxmlformats.org/officeDocument/2006/relationships/image" Target="../media/image231.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233.jpeg"/><Relationship Id="rId2" Type="http://schemas.openxmlformats.org/officeDocument/2006/relationships/image" Target="../media/image118.png"/><Relationship Id="rId1" Type="http://schemas.openxmlformats.org/officeDocument/2006/relationships/image" Target="../media/image7.jpeg"/><Relationship Id="rId6" Type="http://schemas.openxmlformats.org/officeDocument/2006/relationships/image" Target="../media/image236.jpeg"/><Relationship Id="rId5" Type="http://schemas.openxmlformats.org/officeDocument/2006/relationships/image" Target="../media/image235.jpeg"/><Relationship Id="rId4" Type="http://schemas.openxmlformats.org/officeDocument/2006/relationships/image" Target="../media/image23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245</xdr:row>
      <xdr:rowOff>0</xdr:rowOff>
    </xdr:from>
    <xdr:to>
      <xdr:col>19</xdr:col>
      <xdr:colOff>1142999</xdr:colOff>
      <xdr:row>253</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161</xdr:row>
      <xdr:rowOff>44223</xdr:rowOff>
    </xdr:from>
    <xdr:to>
      <xdr:col>19</xdr:col>
      <xdr:colOff>1143000</xdr:colOff>
      <xdr:row>168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208</xdr:row>
      <xdr:rowOff>83127</xdr:rowOff>
    </xdr:from>
    <xdr:to>
      <xdr:col>19</xdr:col>
      <xdr:colOff>1166812</xdr:colOff>
      <xdr:row>214</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260</xdr:row>
      <xdr:rowOff>23813</xdr:rowOff>
    </xdr:from>
    <xdr:to>
      <xdr:col>19</xdr:col>
      <xdr:colOff>1095376</xdr:colOff>
      <xdr:row>267</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280</xdr:row>
      <xdr:rowOff>0</xdr:rowOff>
    </xdr:from>
    <xdr:to>
      <xdr:col>19</xdr:col>
      <xdr:colOff>1131094</xdr:colOff>
      <xdr:row>287</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146</xdr:row>
      <xdr:rowOff>269875</xdr:rowOff>
    </xdr:from>
    <xdr:to>
      <xdr:col>19</xdr:col>
      <xdr:colOff>1188736</xdr:colOff>
      <xdr:row>158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701040</xdr:colOff>
      <xdr:row>379</xdr:row>
      <xdr:rowOff>137160</xdr:rowOff>
    </xdr:from>
    <xdr:to>
      <xdr:col>17</xdr:col>
      <xdr:colOff>129540</xdr:colOff>
      <xdr:row>379</xdr:row>
      <xdr:rowOff>3695700</xdr:rowOff>
    </xdr:to>
    <xdr:pic>
      <xdr:nvPicPr>
        <xdr:cNvPr id="10" name="Imagen 9">
          <a:extLst>
            <a:ext uri="{FF2B5EF4-FFF2-40B4-BE49-F238E27FC236}">
              <a16:creationId xmlns:a16="http://schemas.microsoft.com/office/drawing/2014/main" id="{FEAAB971-AA18-407E-B628-358C196B1B8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97880" y="465460080"/>
          <a:ext cx="9456420" cy="3558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F54F14D5-4B6D-44F3-884F-3D20F390C2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F8F203C9-8D5C-4E3C-9CD5-D05A450F2C1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AEFD8499-16F8-4DA7-BB5C-4E1E02F0B19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405860" y="240030"/>
          <a:ext cx="750867" cy="514350"/>
        </a:xfrm>
        <a:prstGeom prst="rect">
          <a:avLst/>
        </a:prstGeom>
      </xdr:spPr>
    </xdr:pic>
    <xdr:clientData/>
  </xdr:oneCellAnchor>
  <xdr:oneCellAnchor>
    <xdr:from>
      <xdr:col>10</xdr:col>
      <xdr:colOff>104775</xdr:colOff>
      <xdr:row>1</xdr:row>
      <xdr:rowOff>38100</xdr:rowOff>
    </xdr:from>
    <xdr:ext cx="552450" cy="476250"/>
    <xdr:pic>
      <xdr:nvPicPr>
        <xdr:cNvPr id="5" name="4 Imagen">
          <a:extLst>
            <a:ext uri="{FF2B5EF4-FFF2-40B4-BE49-F238E27FC236}">
              <a16:creationId xmlns:a16="http://schemas.microsoft.com/office/drawing/2014/main" id="{03B69591-0CFB-46B3-87FB-318EF373C00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317355" y="220980"/>
          <a:ext cx="552450" cy="4762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3A0B176B-44DF-4852-9DCF-7A21FE34B0F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7936A159-87DB-4923-9E7D-61F15F1AA4F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629128</xdr:colOff>
      <xdr:row>5</xdr:row>
      <xdr:rowOff>53917</xdr:rowOff>
    </xdr:from>
    <xdr:to>
      <xdr:col>6</xdr:col>
      <xdr:colOff>419128</xdr:colOff>
      <xdr:row>18</xdr:row>
      <xdr:rowOff>158354</xdr:rowOff>
    </xdr:to>
    <xdr:pic>
      <xdr:nvPicPr>
        <xdr:cNvPr id="4" name="Imagen 3">
          <a:extLst>
            <a:ext uri="{FF2B5EF4-FFF2-40B4-BE49-F238E27FC236}">
              <a16:creationId xmlns:a16="http://schemas.microsoft.com/office/drawing/2014/main" id="{EF430D8E-A09E-44A0-9111-D67458FDA05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421608" y="1577917"/>
          <a:ext cx="3752400" cy="2679997"/>
        </a:xfrm>
        <a:prstGeom prst="rect">
          <a:avLst/>
        </a:prstGeom>
      </xdr:spPr>
    </xdr:pic>
    <xdr:clientData/>
  </xdr:twoCellAnchor>
  <xdr:twoCellAnchor editAs="oneCell">
    <xdr:from>
      <xdr:col>8</xdr:col>
      <xdr:colOff>6723</xdr:colOff>
      <xdr:row>37</xdr:row>
      <xdr:rowOff>68429</xdr:rowOff>
    </xdr:from>
    <xdr:to>
      <xdr:col>11</xdr:col>
      <xdr:colOff>965036</xdr:colOff>
      <xdr:row>50</xdr:row>
      <xdr:rowOff>435929</xdr:rowOff>
    </xdr:to>
    <xdr:pic>
      <xdr:nvPicPr>
        <xdr:cNvPr id="5" name="Imagen 4">
          <a:extLst>
            <a:ext uri="{FF2B5EF4-FFF2-40B4-BE49-F238E27FC236}">
              <a16:creationId xmlns:a16="http://schemas.microsoft.com/office/drawing/2014/main" id="{1390BD1E-DE94-4EF4-A56F-696CEAD6EF7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935083" y="8618069"/>
          <a:ext cx="3892013" cy="2744940"/>
        </a:xfrm>
        <a:prstGeom prst="rect">
          <a:avLst/>
        </a:prstGeom>
      </xdr:spPr>
    </xdr:pic>
    <xdr:clientData/>
  </xdr:twoCellAnchor>
  <xdr:twoCellAnchor editAs="oneCell">
    <xdr:from>
      <xdr:col>1</xdr:col>
      <xdr:colOff>370794</xdr:colOff>
      <xdr:row>37</xdr:row>
      <xdr:rowOff>65416</xdr:rowOff>
    </xdr:from>
    <xdr:to>
      <xdr:col>6</xdr:col>
      <xdr:colOff>544794</xdr:colOff>
      <xdr:row>50</xdr:row>
      <xdr:rowOff>576916</xdr:rowOff>
    </xdr:to>
    <xdr:pic>
      <xdr:nvPicPr>
        <xdr:cNvPr id="6" name="Imagen 5">
          <a:extLst>
            <a:ext uri="{FF2B5EF4-FFF2-40B4-BE49-F238E27FC236}">
              <a16:creationId xmlns:a16="http://schemas.microsoft.com/office/drawing/2014/main" id="{26A23308-ABD8-4FAD-97B9-1BBA59BAEE1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163274" y="8615056"/>
          <a:ext cx="4136400" cy="2888940"/>
        </a:xfrm>
        <a:prstGeom prst="rect">
          <a:avLst/>
        </a:prstGeom>
      </xdr:spPr>
    </xdr:pic>
    <xdr:clientData/>
  </xdr:twoCellAnchor>
  <xdr:twoCellAnchor editAs="oneCell">
    <xdr:from>
      <xdr:col>8</xdr:col>
      <xdr:colOff>105584</xdr:colOff>
      <xdr:row>5</xdr:row>
      <xdr:rowOff>30221</xdr:rowOff>
    </xdr:from>
    <xdr:to>
      <xdr:col>11</xdr:col>
      <xdr:colOff>871897</xdr:colOff>
      <xdr:row>18</xdr:row>
      <xdr:rowOff>134658</xdr:rowOff>
    </xdr:to>
    <xdr:pic>
      <xdr:nvPicPr>
        <xdr:cNvPr id="7" name="Imagen 6">
          <a:extLst>
            <a:ext uri="{FF2B5EF4-FFF2-40B4-BE49-F238E27FC236}">
              <a16:creationId xmlns:a16="http://schemas.microsoft.com/office/drawing/2014/main" id="{A12F7199-B724-4F4C-B83F-5590ABC7CD0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033944" y="1554221"/>
          <a:ext cx="3700013" cy="2679997"/>
        </a:xfrm>
        <a:prstGeom prst="rect">
          <a:avLst/>
        </a:prstGeom>
      </xdr:spPr>
    </xdr:pic>
    <xdr:clientData/>
  </xdr:twoCellAnchor>
  <xdr:oneCellAnchor>
    <xdr:from>
      <xdr:col>1</xdr:col>
      <xdr:colOff>459160</xdr:colOff>
      <xdr:row>21</xdr:row>
      <xdr:rowOff>92241</xdr:rowOff>
    </xdr:from>
    <xdr:ext cx="3792000" cy="2844000"/>
    <xdr:pic>
      <xdr:nvPicPr>
        <xdr:cNvPr id="8" name="Imagen 7">
          <a:extLst>
            <a:ext uri="{FF2B5EF4-FFF2-40B4-BE49-F238E27FC236}">
              <a16:creationId xmlns:a16="http://schemas.microsoft.com/office/drawing/2014/main" id="{5FF417D8-36FC-46C0-97D6-389036D55778}"/>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251640" y="5037621"/>
          <a:ext cx="3792000" cy="2844000"/>
        </a:xfrm>
        <a:prstGeom prst="rect">
          <a:avLst/>
        </a:prstGeom>
      </xdr:spPr>
    </xdr:pic>
    <xdr:clientData/>
  </xdr:oneCellAnchor>
  <xdr:oneCellAnchor>
    <xdr:from>
      <xdr:col>8</xdr:col>
      <xdr:colOff>75670</xdr:colOff>
      <xdr:row>21</xdr:row>
      <xdr:rowOff>98321</xdr:rowOff>
    </xdr:from>
    <xdr:ext cx="3744000" cy="2808000"/>
    <xdr:pic>
      <xdr:nvPicPr>
        <xdr:cNvPr id="9" name="Imagen 8">
          <a:extLst>
            <a:ext uri="{FF2B5EF4-FFF2-40B4-BE49-F238E27FC236}">
              <a16:creationId xmlns:a16="http://schemas.microsoft.com/office/drawing/2014/main" id="{05E8AAC3-3140-4FCD-AA9E-2E867FA3A01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6004030" y="5043701"/>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142153</xdr:colOff>
      <xdr:row>5</xdr:row>
      <xdr:rowOff>49306</xdr:rowOff>
    </xdr:from>
    <xdr:to>
      <xdr:col>6</xdr:col>
      <xdr:colOff>523154</xdr:colOff>
      <xdr:row>18</xdr:row>
      <xdr:rowOff>120127</xdr:rowOff>
    </xdr:to>
    <xdr:pic>
      <xdr:nvPicPr>
        <xdr:cNvPr id="12" name="6 Imagen">
          <a:extLst>
            <a:ext uri="{FF2B5EF4-FFF2-40B4-BE49-F238E27FC236}">
              <a16:creationId xmlns:a16="http://schemas.microsoft.com/office/drawing/2014/main" id="{5EB8DFF0-A495-4119-A2DF-52AC1980B5BC}"/>
            </a:ext>
          </a:extLst>
        </xdr:cNvPr>
        <xdr:cNvPicPr>
          <a:picLocks noChangeAspect="1"/>
        </xdr:cNvPicPr>
      </xdr:nvPicPr>
      <xdr:blipFill>
        <a:blip xmlns:r="http://schemas.openxmlformats.org/officeDocument/2006/relationships" r:embed="rId3"/>
        <a:stretch>
          <a:fillRect/>
        </a:stretch>
      </xdr:blipFill>
      <xdr:spPr>
        <a:xfrm>
          <a:off x="393165" y="1474694"/>
          <a:ext cx="3437965" cy="2419574"/>
        </a:xfrm>
        <a:prstGeom prst="rect">
          <a:avLst/>
        </a:prstGeom>
      </xdr:spPr>
    </xdr:pic>
    <xdr:clientData/>
  </xdr:twoCellAnchor>
  <xdr:twoCellAnchor editAs="oneCell">
    <xdr:from>
      <xdr:col>7</xdr:col>
      <xdr:colOff>570219</xdr:colOff>
      <xdr:row>5</xdr:row>
      <xdr:rowOff>53788</xdr:rowOff>
    </xdr:from>
    <xdr:to>
      <xdr:col>11</xdr:col>
      <xdr:colOff>67747</xdr:colOff>
      <xdr:row>18</xdr:row>
      <xdr:rowOff>132229</xdr:rowOff>
    </xdr:to>
    <xdr:pic>
      <xdr:nvPicPr>
        <xdr:cNvPr id="13" name="8 Imagen">
          <a:extLst>
            <a:ext uri="{FF2B5EF4-FFF2-40B4-BE49-F238E27FC236}">
              <a16:creationId xmlns:a16="http://schemas.microsoft.com/office/drawing/2014/main" id="{38B3F748-3510-4AA1-8FC3-589586AA7A21}"/>
            </a:ext>
          </a:extLst>
        </xdr:cNvPr>
        <xdr:cNvPicPr>
          <a:picLocks noChangeAspect="1"/>
        </xdr:cNvPicPr>
      </xdr:nvPicPr>
      <xdr:blipFill>
        <a:blip xmlns:r="http://schemas.openxmlformats.org/officeDocument/2006/relationships" r:embed="rId4"/>
        <a:stretch>
          <a:fillRect/>
        </a:stretch>
      </xdr:blipFill>
      <xdr:spPr>
        <a:xfrm>
          <a:off x="4532619" y="1479176"/>
          <a:ext cx="3433034" cy="2427194"/>
        </a:xfrm>
        <a:prstGeom prst="rect">
          <a:avLst/>
        </a:prstGeom>
      </xdr:spPr>
    </xdr:pic>
    <xdr:clientData/>
  </xdr:twoCellAnchor>
  <xdr:twoCellAnchor editAs="oneCell">
    <xdr:from>
      <xdr:col>3</xdr:col>
      <xdr:colOff>349687</xdr:colOff>
      <xdr:row>21</xdr:row>
      <xdr:rowOff>86958</xdr:rowOff>
    </xdr:from>
    <xdr:to>
      <xdr:col>5</xdr:col>
      <xdr:colOff>458607</xdr:colOff>
      <xdr:row>34</xdr:row>
      <xdr:rowOff>165399</xdr:rowOff>
    </xdr:to>
    <xdr:pic>
      <xdr:nvPicPr>
        <xdr:cNvPr id="14" name="11 Imagen">
          <a:extLst>
            <a:ext uri="{FF2B5EF4-FFF2-40B4-BE49-F238E27FC236}">
              <a16:creationId xmlns:a16="http://schemas.microsoft.com/office/drawing/2014/main" id="{B4EC5A32-DEDA-4253-AC04-E82CC974EDD2}"/>
            </a:ext>
          </a:extLst>
        </xdr:cNvPr>
        <xdr:cNvPicPr>
          <a:picLocks noChangeAspect="1"/>
        </xdr:cNvPicPr>
      </xdr:nvPicPr>
      <xdr:blipFill>
        <a:blip xmlns:r="http://schemas.openxmlformats.org/officeDocument/2006/relationships" r:embed="rId5"/>
        <a:stretch>
          <a:fillRect/>
        </a:stretch>
      </xdr:blipFill>
      <xdr:spPr>
        <a:xfrm>
          <a:off x="1497169" y="4596205"/>
          <a:ext cx="1444662" cy="2427194"/>
        </a:xfrm>
        <a:prstGeom prst="rect">
          <a:avLst/>
        </a:prstGeom>
      </xdr:spPr>
    </xdr:pic>
    <xdr:clientData/>
  </xdr:twoCellAnchor>
  <xdr:twoCellAnchor editAs="oneCell">
    <xdr:from>
      <xdr:col>8</xdr:col>
      <xdr:colOff>15624</xdr:colOff>
      <xdr:row>21</xdr:row>
      <xdr:rowOff>47576</xdr:rowOff>
    </xdr:from>
    <xdr:to>
      <xdr:col>11</xdr:col>
      <xdr:colOff>101077</xdr:colOff>
      <xdr:row>34</xdr:row>
      <xdr:rowOff>115996</xdr:rowOff>
    </xdr:to>
    <xdr:pic>
      <xdr:nvPicPr>
        <xdr:cNvPr id="15" name="15 Imagen">
          <a:extLst>
            <a:ext uri="{FF2B5EF4-FFF2-40B4-BE49-F238E27FC236}">
              <a16:creationId xmlns:a16="http://schemas.microsoft.com/office/drawing/2014/main" id="{A83826A4-5603-4737-AC02-647FBACF78BE}"/>
            </a:ext>
          </a:extLst>
        </xdr:cNvPr>
        <xdr:cNvPicPr>
          <a:picLocks noChangeAspect="1"/>
        </xdr:cNvPicPr>
      </xdr:nvPicPr>
      <xdr:blipFill>
        <a:blip xmlns:r="http://schemas.openxmlformats.org/officeDocument/2006/relationships" r:embed="rId6"/>
        <a:stretch>
          <a:fillRect/>
        </a:stretch>
      </xdr:blipFill>
      <xdr:spPr>
        <a:xfrm>
          <a:off x="4560730" y="4556823"/>
          <a:ext cx="3438253" cy="2417173"/>
        </a:xfrm>
        <a:prstGeom prst="rect">
          <a:avLst/>
        </a:prstGeom>
      </xdr:spPr>
    </xdr:pic>
    <xdr:clientData/>
  </xdr:twoCellAnchor>
  <xdr:twoCellAnchor editAs="oneCell">
    <xdr:from>
      <xdr:col>1</xdr:col>
      <xdr:colOff>116541</xdr:colOff>
      <xdr:row>37</xdr:row>
      <xdr:rowOff>23821</xdr:rowOff>
    </xdr:from>
    <xdr:to>
      <xdr:col>6</xdr:col>
      <xdr:colOff>504361</xdr:colOff>
      <xdr:row>50</xdr:row>
      <xdr:rowOff>117791</xdr:rowOff>
    </xdr:to>
    <xdr:pic>
      <xdr:nvPicPr>
        <xdr:cNvPr id="19" name="20 Imagen">
          <a:extLst>
            <a:ext uri="{FF2B5EF4-FFF2-40B4-BE49-F238E27FC236}">
              <a16:creationId xmlns:a16="http://schemas.microsoft.com/office/drawing/2014/main" id="{2839EDE9-A7B8-49F3-8B02-6742226A9FB1}"/>
            </a:ext>
          </a:extLst>
        </xdr:cNvPr>
        <xdr:cNvPicPr>
          <a:picLocks noChangeAspect="1"/>
        </xdr:cNvPicPr>
      </xdr:nvPicPr>
      <xdr:blipFill>
        <a:blip xmlns:r="http://schemas.openxmlformats.org/officeDocument/2006/relationships" r:embed="rId7"/>
        <a:stretch>
          <a:fillRect/>
        </a:stretch>
      </xdr:blipFill>
      <xdr:spPr>
        <a:xfrm>
          <a:off x="367553" y="7679680"/>
          <a:ext cx="3444784" cy="2424793"/>
        </a:xfrm>
        <a:prstGeom prst="rect">
          <a:avLst/>
        </a:prstGeom>
      </xdr:spPr>
    </xdr:pic>
    <xdr:clientData/>
  </xdr:twoCellAnchor>
  <xdr:twoCellAnchor editAs="oneCell">
    <xdr:from>
      <xdr:col>8</xdr:col>
      <xdr:colOff>15623</xdr:colOff>
      <xdr:row>37</xdr:row>
      <xdr:rowOff>82250</xdr:rowOff>
    </xdr:from>
    <xdr:to>
      <xdr:col>11</xdr:col>
      <xdr:colOff>85836</xdr:colOff>
      <xdr:row>50</xdr:row>
      <xdr:rowOff>168600</xdr:rowOff>
    </xdr:to>
    <xdr:pic>
      <xdr:nvPicPr>
        <xdr:cNvPr id="25" name="22 Imagen">
          <a:extLst>
            <a:ext uri="{FF2B5EF4-FFF2-40B4-BE49-F238E27FC236}">
              <a16:creationId xmlns:a16="http://schemas.microsoft.com/office/drawing/2014/main" id="{E8167123-FDA3-449C-89B7-B22900EB7205}"/>
            </a:ext>
          </a:extLst>
        </xdr:cNvPr>
        <xdr:cNvPicPr>
          <a:picLocks noChangeAspect="1"/>
        </xdr:cNvPicPr>
      </xdr:nvPicPr>
      <xdr:blipFill>
        <a:blip xmlns:r="http://schemas.openxmlformats.org/officeDocument/2006/relationships" r:embed="rId8"/>
        <a:stretch>
          <a:fillRect/>
        </a:stretch>
      </xdr:blipFill>
      <xdr:spPr>
        <a:xfrm>
          <a:off x="4560729" y="7738109"/>
          <a:ext cx="3423013" cy="2417173"/>
        </a:xfrm>
        <a:prstGeom prst="rect">
          <a:avLst/>
        </a:prstGeom>
      </xdr:spPr>
    </xdr:pic>
    <xdr:clientData/>
  </xdr:twoCellAnchor>
  <xdr:twoCellAnchor editAs="oneCell">
    <xdr:from>
      <xdr:col>2</xdr:col>
      <xdr:colOff>532778</xdr:colOff>
      <xdr:row>69</xdr:row>
      <xdr:rowOff>74457</xdr:rowOff>
    </xdr:from>
    <xdr:to>
      <xdr:col>5</xdr:col>
      <xdr:colOff>675615</xdr:colOff>
      <xdr:row>82</xdr:row>
      <xdr:rowOff>277284</xdr:rowOff>
    </xdr:to>
    <xdr:pic>
      <xdr:nvPicPr>
        <xdr:cNvPr id="26" name="Imagen 25">
          <a:extLst>
            <a:ext uri="{FF2B5EF4-FFF2-40B4-BE49-F238E27FC236}">
              <a16:creationId xmlns:a16="http://schemas.microsoft.com/office/drawing/2014/main" id="{EE9784FF-4095-4CEC-8AD9-F10ABB8FE277}"/>
            </a:ext>
          </a:extLst>
        </xdr:cNvPr>
        <xdr:cNvPicPr>
          <a:picLocks noChangeAspect="1"/>
        </xdr:cNvPicPr>
      </xdr:nvPicPr>
      <xdr:blipFill>
        <a:blip xmlns:r="http://schemas.openxmlformats.org/officeDocument/2006/relationships" r:embed="rId9"/>
        <a:stretch>
          <a:fillRect/>
        </a:stretch>
      </xdr:blipFill>
      <xdr:spPr>
        <a:xfrm>
          <a:off x="1106519" y="14014575"/>
          <a:ext cx="2052320" cy="2533650"/>
        </a:xfrm>
        <a:prstGeom prst="rect">
          <a:avLst/>
        </a:prstGeom>
      </xdr:spPr>
    </xdr:pic>
    <xdr:clientData/>
  </xdr:twoCellAnchor>
  <xdr:twoCellAnchor editAs="oneCell">
    <xdr:from>
      <xdr:col>8</xdr:col>
      <xdr:colOff>774576</xdr:colOff>
      <xdr:row>69</xdr:row>
      <xdr:rowOff>111934</xdr:rowOff>
    </xdr:from>
    <xdr:to>
      <xdr:col>10</xdr:col>
      <xdr:colOff>427940</xdr:colOff>
      <xdr:row>82</xdr:row>
      <xdr:rowOff>299521</xdr:rowOff>
    </xdr:to>
    <xdr:pic>
      <xdr:nvPicPr>
        <xdr:cNvPr id="27" name="Imagen 26">
          <a:extLst>
            <a:ext uri="{FF2B5EF4-FFF2-40B4-BE49-F238E27FC236}">
              <a16:creationId xmlns:a16="http://schemas.microsoft.com/office/drawing/2014/main" id="{4046066C-0B48-4657-A3EC-7D86C169C0CA}"/>
            </a:ext>
          </a:extLst>
        </xdr:cNvPr>
        <xdr:cNvPicPr>
          <a:picLocks noChangeAspect="1"/>
        </xdr:cNvPicPr>
      </xdr:nvPicPr>
      <xdr:blipFill>
        <a:blip xmlns:r="http://schemas.openxmlformats.org/officeDocument/2006/relationships" r:embed="rId10"/>
        <a:stretch>
          <a:fillRect/>
        </a:stretch>
      </xdr:blipFill>
      <xdr:spPr>
        <a:xfrm>
          <a:off x="5319682" y="14052052"/>
          <a:ext cx="2082799" cy="2518410"/>
        </a:xfrm>
        <a:prstGeom prst="rect">
          <a:avLst/>
        </a:prstGeom>
      </xdr:spPr>
    </xdr:pic>
    <xdr:clientData/>
  </xdr:twoCellAnchor>
  <xdr:twoCellAnchor editAs="oneCell">
    <xdr:from>
      <xdr:col>2</xdr:col>
      <xdr:colOff>502024</xdr:colOff>
      <xdr:row>53</xdr:row>
      <xdr:rowOff>37478</xdr:rowOff>
    </xdr:from>
    <xdr:to>
      <xdr:col>5</xdr:col>
      <xdr:colOff>671954</xdr:colOff>
      <xdr:row>66</xdr:row>
      <xdr:rowOff>247924</xdr:rowOff>
    </xdr:to>
    <xdr:pic>
      <xdr:nvPicPr>
        <xdr:cNvPr id="28" name="Imagen 27">
          <a:extLst>
            <a:ext uri="{FF2B5EF4-FFF2-40B4-BE49-F238E27FC236}">
              <a16:creationId xmlns:a16="http://schemas.microsoft.com/office/drawing/2014/main" id="{6F01915C-8280-4D34-87A1-3A27B4E1F9D0}"/>
            </a:ext>
          </a:extLst>
        </xdr:cNvPr>
        <xdr:cNvPicPr>
          <a:picLocks noChangeAspect="1"/>
        </xdr:cNvPicPr>
      </xdr:nvPicPr>
      <xdr:blipFill>
        <a:blip xmlns:r="http://schemas.openxmlformats.org/officeDocument/2006/relationships" r:embed="rId11"/>
        <a:stretch>
          <a:fillRect/>
        </a:stretch>
      </xdr:blipFill>
      <xdr:spPr>
        <a:xfrm>
          <a:off x="1075765" y="10696513"/>
          <a:ext cx="2079413" cy="2541270"/>
        </a:xfrm>
        <a:prstGeom prst="rect">
          <a:avLst/>
        </a:prstGeom>
      </xdr:spPr>
    </xdr:pic>
    <xdr:clientData/>
  </xdr:twoCellAnchor>
  <xdr:twoCellAnchor editAs="oneCell">
    <xdr:from>
      <xdr:col>8</xdr:col>
      <xdr:colOff>652806</xdr:colOff>
      <xdr:row>53</xdr:row>
      <xdr:rowOff>35859</xdr:rowOff>
    </xdr:from>
    <xdr:to>
      <xdr:col>10</xdr:col>
      <xdr:colOff>329030</xdr:colOff>
      <xdr:row>66</xdr:row>
      <xdr:rowOff>276785</xdr:rowOff>
    </xdr:to>
    <xdr:pic>
      <xdr:nvPicPr>
        <xdr:cNvPr id="29" name="Imagen 28">
          <a:extLst>
            <a:ext uri="{FF2B5EF4-FFF2-40B4-BE49-F238E27FC236}">
              <a16:creationId xmlns:a16="http://schemas.microsoft.com/office/drawing/2014/main" id="{C3358033-241D-447F-A425-30CAF361B419}"/>
            </a:ext>
          </a:extLst>
        </xdr:cNvPr>
        <xdr:cNvPicPr>
          <a:picLocks noChangeAspect="1"/>
        </xdr:cNvPicPr>
      </xdr:nvPicPr>
      <xdr:blipFill>
        <a:blip xmlns:r="http://schemas.openxmlformats.org/officeDocument/2006/relationships" r:embed="rId12"/>
        <a:stretch>
          <a:fillRect/>
        </a:stretch>
      </xdr:blipFill>
      <xdr:spPr>
        <a:xfrm>
          <a:off x="5197912" y="10694894"/>
          <a:ext cx="2105659" cy="25717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0C1E850-E173-4461-97E1-ED8EC134F9F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D808B80-D056-48B6-8389-280F92B1EFB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84382</xdr:colOff>
      <xdr:row>22</xdr:row>
      <xdr:rowOff>77574</xdr:rowOff>
    </xdr:from>
    <xdr:ext cx="4439994" cy="2522751"/>
    <xdr:pic>
      <xdr:nvPicPr>
        <xdr:cNvPr id="4" name="Imagen 3">
          <a:extLst>
            <a:ext uri="{FF2B5EF4-FFF2-40B4-BE49-F238E27FC236}">
              <a16:creationId xmlns:a16="http://schemas.microsoft.com/office/drawing/2014/main" id="{EDAA7084-58DB-4ACB-85D7-7D410EDAEEB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229662" y="5061054"/>
          <a:ext cx="4439994" cy="2522751"/>
        </a:xfrm>
        <a:prstGeom prst="rect">
          <a:avLst/>
        </a:prstGeom>
      </xdr:spPr>
    </xdr:pic>
    <xdr:clientData/>
  </xdr:oneCellAnchor>
  <xdr:oneCellAnchor>
    <xdr:from>
      <xdr:col>1</xdr:col>
      <xdr:colOff>111307</xdr:colOff>
      <xdr:row>39</xdr:row>
      <xdr:rowOff>90620</xdr:rowOff>
    </xdr:from>
    <xdr:ext cx="3574867" cy="2520000"/>
    <xdr:pic>
      <xdr:nvPicPr>
        <xdr:cNvPr id="5" name="Imagen 4">
          <a:extLst>
            <a:ext uri="{FF2B5EF4-FFF2-40B4-BE49-F238E27FC236}">
              <a16:creationId xmlns:a16="http://schemas.microsoft.com/office/drawing/2014/main" id="{8421964A-848D-49F3-8507-A1B17092BE5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78007" y="8617400"/>
          <a:ext cx="3574867" cy="2520000"/>
        </a:xfrm>
        <a:prstGeom prst="rect">
          <a:avLst/>
        </a:prstGeom>
      </xdr:spPr>
    </xdr:pic>
    <xdr:clientData/>
  </xdr:oneCellAnchor>
  <xdr:oneCellAnchor>
    <xdr:from>
      <xdr:col>7</xdr:col>
      <xdr:colOff>123825</xdr:colOff>
      <xdr:row>39</xdr:row>
      <xdr:rowOff>89300</xdr:rowOff>
    </xdr:from>
    <xdr:ext cx="4457700" cy="2520549"/>
    <xdr:pic>
      <xdr:nvPicPr>
        <xdr:cNvPr id="6" name="Imagen 5">
          <a:extLst>
            <a:ext uri="{FF2B5EF4-FFF2-40B4-BE49-F238E27FC236}">
              <a16:creationId xmlns:a16="http://schemas.microsoft.com/office/drawing/2014/main" id="{DA4584D0-9A36-48DA-82C6-71006CDC9E3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l="19187"/>
        <a:stretch/>
      </xdr:blipFill>
      <xdr:spPr>
        <a:xfrm>
          <a:off x="4269105" y="8616080"/>
          <a:ext cx="4457700" cy="2520549"/>
        </a:xfrm>
        <a:prstGeom prst="rect">
          <a:avLst/>
        </a:prstGeom>
      </xdr:spPr>
    </xdr:pic>
    <xdr:clientData/>
  </xdr:oneCellAnchor>
  <xdr:oneCellAnchor>
    <xdr:from>
      <xdr:col>2</xdr:col>
      <xdr:colOff>340521</xdr:colOff>
      <xdr:row>22</xdr:row>
      <xdr:rowOff>47625</xdr:rowOff>
    </xdr:from>
    <xdr:ext cx="2520000" cy="2590803"/>
    <xdr:pic>
      <xdr:nvPicPr>
        <xdr:cNvPr id="7" name="Imagen 6">
          <a:extLst>
            <a:ext uri="{FF2B5EF4-FFF2-40B4-BE49-F238E27FC236}">
              <a16:creationId xmlns:a16="http://schemas.microsoft.com/office/drawing/2014/main" id="{357F4544-3457-4CF6-A192-A049A708F24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5400000">
          <a:off x="907099" y="5066507"/>
          <a:ext cx="2590803" cy="2520000"/>
        </a:xfrm>
        <a:prstGeom prst="rect">
          <a:avLst/>
        </a:prstGeom>
      </xdr:spPr>
    </xdr:pic>
    <xdr:clientData/>
  </xdr:oneCellAnchor>
  <xdr:oneCellAnchor>
    <xdr:from>
      <xdr:col>7</xdr:col>
      <xdr:colOff>123824</xdr:colOff>
      <xdr:row>6</xdr:row>
      <xdr:rowOff>104774</xdr:rowOff>
    </xdr:from>
    <xdr:ext cx="4429126" cy="2505076"/>
    <xdr:pic>
      <xdr:nvPicPr>
        <xdr:cNvPr id="8" name="Imagen 7">
          <a:extLst>
            <a:ext uri="{FF2B5EF4-FFF2-40B4-BE49-F238E27FC236}">
              <a16:creationId xmlns:a16="http://schemas.microsoft.com/office/drawing/2014/main" id="{8497B94B-2918-488B-AFB6-F05D6D09D30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269104" y="1842134"/>
          <a:ext cx="4429126" cy="2505076"/>
        </a:xfrm>
        <a:prstGeom prst="rect">
          <a:avLst/>
        </a:prstGeom>
      </xdr:spPr>
    </xdr:pic>
    <xdr:clientData/>
  </xdr:oneCellAnchor>
  <xdr:oneCellAnchor>
    <xdr:from>
      <xdr:col>7</xdr:col>
      <xdr:colOff>167085</xdr:colOff>
      <xdr:row>55</xdr:row>
      <xdr:rowOff>57150</xdr:rowOff>
    </xdr:from>
    <xdr:ext cx="4376339" cy="2533649"/>
    <xdr:pic>
      <xdr:nvPicPr>
        <xdr:cNvPr id="9" name="Imagen 8">
          <a:extLst>
            <a:ext uri="{FF2B5EF4-FFF2-40B4-BE49-F238E27FC236}">
              <a16:creationId xmlns:a16="http://schemas.microsoft.com/office/drawing/2014/main" id="{ACA729AB-F35F-4DD2-9F75-0E4160D7183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312365" y="11799570"/>
          <a:ext cx="4376339" cy="2533649"/>
        </a:xfrm>
        <a:prstGeom prst="rect">
          <a:avLst/>
        </a:prstGeom>
      </xdr:spPr>
    </xdr:pic>
    <xdr:clientData/>
  </xdr:oneCellAnchor>
  <xdr:twoCellAnchor editAs="oneCell">
    <xdr:from>
      <xdr:col>1</xdr:col>
      <xdr:colOff>122191</xdr:colOff>
      <xdr:row>6</xdr:row>
      <xdr:rowOff>66606</xdr:rowOff>
    </xdr:from>
    <xdr:to>
      <xdr:col>6</xdr:col>
      <xdr:colOff>561975</xdr:colOff>
      <xdr:row>19</xdr:row>
      <xdr:rowOff>133350</xdr:rowOff>
    </xdr:to>
    <xdr:pic>
      <xdr:nvPicPr>
        <xdr:cNvPr id="10" name="Imagen 9">
          <a:extLst>
            <a:ext uri="{FF2B5EF4-FFF2-40B4-BE49-F238E27FC236}">
              <a16:creationId xmlns:a16="http://schemas.microsoft.com/office/drawing/2014/main" id="{91318D4B-765F-44B9-9FBD-4A3F5F32362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8891" y="1803966"/>
          <a:ext cx="3632564" cy="2459424"/>
        </a:xfrm>
        <a:prstGeom prst="rect">
          <a:avLst/>
        </a:prstGeom>
      </xdr:spPr>
    </xdr:pic>
    <xdr:clientData/>
  </xdr:twoCellAnchor>
  <xdr:twoCellAnchor editAs="oneCell">
    <xdr:from>
      <xdr:col>7</xdr:col>
      <xdr:colOff>123867</xdr:colOff>
      <xdr:row>72</xdr:row>
      <xdr:rowOff>95250</xdr:rowOff>
    </xdr:from>
    <xdr:to>
      <xdr:col>11</xdr:col>
      <xdr:colOff>552450</xdr:colOff>
      <xdr:row>85</xdr:row>
      <xdr:rowOff>104775</xdr:rowOff>
    </xdr:to>
    <xdr:pic>
      <xdr:nvPicPr>
        <xdr:cNvPr id="11" name="Imagen 10">
          <a:extLst>
            <a:ext uri="{FF2B5EF4-FFF2-40B4-BE49-F238E27FC236}">
              <a16:creationId xmlns:a16="http://schemas.microsoft.com/office/drawing/2014/main" id="{DCD3EB84-763A-4F6B-93C5-41C0BC67526D}"/>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269147" y="15441930"/>
          <a:ext cx="4566243" cy="2386965"/>
        </a:xfrm>
        <a:prstGeom prst="rect">
          <a:avLst/>
        </a:prstGeom>
      </xdr:spPr>
    </xdr:pic>
    <xdr:clientData/>
  </xdr:twoCellAnchor>
  <xdr:twoCellAnchor editAs="oneCell">
    <xdr:from>
      <xdr:col>1</xdr:col>
      <xdr:colOff>53508</xdr:colOff>
      <xdr:row>72</xdr:row>
      <xdr:rowOff>85724</xdr:rowOff>
    </xdr:from>
    <xdr:to>
      <xdr:col>6</xdr:col>
      <xdr:colOff>609599</xdr:colOff>
      <xdr:row>85</xdr:row>
      <xdr:rowOff>142875</xdr:rowOff>
    </xdr:to>
    <xdr:pic>
      <xdr:nvPicPr>
        <xdr:cNvPr id="12" name="Imagen 11">
          <a:extLst>
            <a:ext uri="{FF2B5EF4-FFF2-40B4-BE49-F238E27FC236}">
              <a16:creationId xmlns:a16="http://schemas.microsoft.com/office/drawing/2014/main" id="{DAEF6DD5-7397-4AAF-9B67-5A9BB5241B8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20208" y="15432404"/>
          <a:ext cx="3748871" cy="2434591"/>
        </a:xfrm>
        <a:prstGeom prst="rect">
          <a:avLst/>
        </a:prstGeom>
      </xdr:spPr>
    </xdr:pic>
    <xdr:clientData/>
  </xdr:twoCellAnchor>
  <xdr:twoCellAnchor editAs="oneCell">
    <xdr:from>
      <xdr:col>1</xdr:col>
      <xdr:colOff>55502</xdr:colOff>
      <xdr:row>88</xdr:row>
      <xdr:rowOff>84732</xdr:rowOff>
    </xdr:from>
    <xdr:to>
      <xdr:col>6</xdr:col>
      <xdr:colOff>600075</xdr:colOff>
      <xdr:row>101</xdr:row>
      <xdr:rowOff>128232</xdr:rowOff>
    </xdr:to>
    <xdr:pic>
      <xdr:nvPicPr>
        <xdr:cNvPr id="13" name="Imagen 12">
          <a:extLst>
            <a:ext uri="{FF2B5EF4-FFF2-40B4-BE49-F238E27FC236}">
              <a16:creationId xmlns:a16="http://schemas.microsoft.com/office/drawing/2014/main" id="{399DA070-BE71-4CF7-B409-CB3FD946F6A8}"/>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22202" y="18578472"/>
          <a:ext cx="3737353" cy="2420940"/>
        </a:xfrm>
        <a:prstGeom prst="rect">
          <a:avLst/>
        </a:prstGeom>
      </xdr:spPr>
    </xdr:pic>
    <xdr:clientData/>
  </xdr:twoCellAnchor>
  <xdr:twoCellAnchor editAs="oneCell">
    <xdr:from>
      <xdr:col>7</xdr:col>
      <xdr:colOff>129128</xdr:colOff>
      <xdr:row>88</xdr:row>
      <xdr:rowOff>76200</xdr:rowOff>
    </xdr:from>
    <xdr:to>
      <xdr:col>11</xdr:col>
      <xdr:colOff>523874</xdr:colOff>
      <xdr:row>101</xdr:row>
      <xdr:rowOff>119700</xdr:rowOff>
    </xdr:to>
    <xdr:pic>
      <xdr:nvPicPr>
        <xdr:cNvPr id="14" name="Imagen 13">
          <a:extLst>
            <a:ext uri="{FF2B5EF4-FFF2-40B4-BE49-F238E27FC236}">
              <a16:creationId xmlns:a16="http://schemas.microsoft.com/office/drawing/2014/main" id="{9EB6CEF9-B0FE-4D2B-97B9-834E43721A86}"/>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74408" y="18569940"/>
          <a:ext cx="4532406" cy="2420940"/>
        </a:xfrm>
        <a:prstGeom prst="rect">
          <a:avLst/>
        </a:prstGeom>
      </xdr:spPr>
    </xdr:pic>
    <xdr:clientData/>
  </xdr:twoCellAnchor>
  <xdr:twoCellAnchor editAs="oneCell">
    <xdr:from>
      <xdr:col>1</xdr:col>
      <xdr:colOff>103352</xdr:colOff>
      <xdr:row>55</xdr:row>
      <xdr:rowOff>69059</xdr:rowOff>
    </xdr:from>
    <xdr:to>
      <xdr:col>6</xdr:col>
      <xdr:colOff>590549</xdr:colOff>
      <xdr:row>68</xdr:row>
      <xdr:rowOff>97634</xdr:rowOff>
    </xdr:to>
    <xdr:pic>
      <xdr:nvPicPr>
        <xdr:cNvPr id="15" name="Imagen 14">
          <a:extLst>
            <a:ext uri="{FF2B5EF4-FFF2-40B4-BE49-F238E27FC236}">
              <a16:creationId xmlns:a16="http://schemas.microsoft.com/office/drawing/2014/main" id="{C2439FB8-B23B-4012-B3BC-51997D7F613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70052" y="11811479"/>
          <a:ext cx="3679977" cy="25050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48F03B33-92AB-44C1-B24B-ECFD4A1B106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DAEA04E-F2FF-43A3-BBAB-E03C6080B7B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190500</xdr:colOff>
      <xdr:row>5</xdr:row>
      <xdr:rowOff>78441</xdr:rowOff>
    </xdr:from>
    <xdr:to>
      <xdr:col>6</xdr:col>
      <xdr:colOff>428065</xdr:colOff>
      <xdr:row>18</xdr:row>
      <xdr:rowOff>105335</xdr:rowOff>
    </xdr:to>
    <xdr:pic>
      <xdr:nvPicPr>
        <xdr:cNvPr id="4" name="3 Imagen">
          <a:extLst>
            <a:ext uri="{FF2B5EF4-FFF2-40B4-BE49-F238E27FC236}">
              <a16:creationId xmlns:a16="http://schemas.microsoft.com/office/drawing/2014/main" id="{75A9F09E-8ED1-49A6-9F65-AB802734F9D3}"/>
            </a:ext>
          </a:extLst>
        </xdr:cNvPr>
        <xdr:cNvPicPr>
          <a:picLocks noChangeAspect="1"/>
        </xdr:cNvPicPr>
      </xdr:nvPicPr>
      <xdr:blipFill>
        <a:blip xmlns:r="http://schemas.openxmlformats.org/officeDocument/2006/relationships" r:embed="rId3"/>
        <a:stretch>
          <a:fillRect/>
        </a:stretch>
      </xdr:blipFill>
      <xdr:spPr>
        <a:xfrm>
          <a:off x="792480" y="1503381"/>
          <a:ext cx="3437965" cy="2419574"/>
        </a:xfrm>
        <a:prstGeom prst="rect">
          <a:avLst/>
        </a:prstGeom>
      </xdr:spPr>
    </xdr:pic>
    <xdr:clientData/>
  </xdr:twoCellAnchor>
  <xdr:twoCellAnchor editAs="oneCell">
    <xdr:from>
      <xdr:col>8</xdr:col>
      <xdr:colOff>44824</xdr:colOff>
      <xdr:row>5</xdr:row>
      <xdr:rowOff>112059</xdr:rowOff>
    </xdr:from>
    <xdr:to>
      <xdr:col>10</xdr:col>
      <xdr:colOff>909918</xdr:colOff>
      <xdr:row>18</xdr:row>
      <xdr:rowOff>138953</xdr:rowOff>
    </xdr:to>
    <xdr:pic>
      <xdr:nvPicPr>
        <xdr:cNvPr id="5" name="4 Imagen">
          <a:extLst>
            <a:ext uri="{FF2B5EF4-FFF2-40B4-BE49-F238E27FC236}">
              <a16:creationId xmlns:a16="http://schemas.microsoft.com/office/drawing/2014/main" id="{69487F33-1C2F-4813-B293-ED7E3F6FFEAC}"/>
            </a:ext>
          </a:extLst>
        </xdr:cNvPr>
        <xdr:cNvPicPr>
          <a:picLocks noChangeAspect="1"/>
        </xdr:cNvPicPr>
      </xdr:nvPicPr>
      <xdr:blipFill>
        <a:blip xmlns:r="http://schemas.openxmlformats.org/officeDocument/2006/relationships" r:embed="rId4"/>
        <a:stretch>
          <a:fillRect/>
        </a:stretch>
      </xdr:blipFill>
      <xdr:spPr>
        <a:xfrm>
          <a:off x="4921624" y="1536999"/>
          <a:ext cx="3417794" cy="2419574"/>
        </a:xfrm>
        <a:prstGeom prst="rect">
          <a:avLst/>
        </a:prstGeom>
      </xdr:spPr>
    </xdr:pic>
    <xdr:clientData/>
  </xdr:twoCellAnchor>
  <xdr:twoCellAnchor editAs="oneCell">
    <xdr:from>
      <xdr:col>2</xdr:col>
      <xdr:colOff>168089</xdr:colOff>
      <xdr:row>21</xdr:row>
      <xdr:rowOff>78441</xdr:rowOff>
    </xdr:from>
    <xdr:to>
      <xdr:col>6</xdr:col>
      <xdr:colOff>405654</xdr:colOff>
      <xdr:row>34</xdr:row>
      <xdr:rowOff>105335</xdr:rowOff>
    </xdr:to>
    <xdr:pic>
      <xdr:nvPicPr>
        <xdr:cNvPr id="6" name="5 Imagen">
          <a:extLst>
            <a:ext uri="{FF2B5EF4-FFF2-40B4-BE49-F238E27FC236}">
              <a16:creationId xmlns:a16="http://schemas.microsoft.com/office/drawing/2014/main" id="{427B1531-39C9-4801-8007-DFE35D383632}"/>
            </a:ext>
          </a:extLst>
        </xdr:cNvPr>
        <xdr:cNvPicPr>
          <a:picLocks noChangeAspect="1"/>
        </xdr:cNvPicPr>
      </xdr:nvPicPr>
      <xdr:blipFill>
        <a:blip xmlns:r="http://schemas.openxmlformats.org/officeDocument/2006/relationships" r:embed="rId5"/>
        <a:stretch>
          <a:fillRect/>
        </a:stretch>
      </xdr:blipFill>
      <xdr:spPr>
        <a:xfrm>
          <a:off x="770069" y="4696161"/>
          <a:ext cx="3437965" cy="2419574"/>
        </a:xfrm>
        <a:prstGeom prst="rect">
          <a:avLst/>
        </a:prstGeom>
      </xdr:spPr>
    </xdr:pic>
    <xdr:clientData/>
  </xdr:twoCellAnchor>
  <xdr:twoCellAnchor editAs="oneCell">
    <xdr:from>
      <xdr:col>8</xdr:col>
      <xdr:colOff>44823</xdr:colOff>
      <xdr:row>21</xdr:row>
      <xdr:rowOff>89647</xdr:rowOff>
    </xdr:from>
    <xdr:to>
      <xdr:col>10</xdr:col>
      <xdr:colOff>848957</xdr:colOff>
      <xdr:row>34</xdr:row>
      <xdr:rowOff>70821</xdr:rowOff>
    </xdr:to>
    <xdr:pic>
      <xdr:nvPicPr>
        <xdr:cNvPr id="7" name="6 Imagen">
          <a:extLst>
            <a:ext uri="{FF2B5EF4-FFF2-40B4-BE49-F238E27FC236}">
              <a16:creationId xmlns:a16="http://schemas.microsoft.com/office/drawing/2014/main" id="{CD5AB3AF-98B4-499F-B2E1-763A64E96454}"/>
            </a:ext>
          </a:extLst>
        </xdr:cNvPr>
        <xdr:cNvPicPr>
          <a:picLocks noChangeAspect="1"/>
        </xdr:cNvPicPr>
      </xdr:nvPicPr>
      <xdr:blipFill>
        <a:blip xmlns:r="http://schemas.openxmlformats.org/officeDocument/2006/relationships" r:embed="rId6"/>
        <a:stretch>
          <a:fillRect/>
        </a:stretch>
      </xdr:blipFill>
      <xdr:spPr>
        <a:xfrm>
          <a:off x="4921623" y="4707367"/>
          <a:ext cx="3356834" cy="2373854"/>
        </a:xfrm>
        <a:prstGeom prst="rect">
          <a:avLst/>
        </a:prstGeom>
      </xdr:spPr>
    </xdr:pic>
    <xdr:clientData/>
  </xdr:twoCellAnchor>
  <xdr:twoCellAnchor editAs="oneCell">
    <xdr:from>
      <xdr:col>2</xdr:col>
      <xdr:colOff>168088</xdr:colOff>
      <xdr:row>37</xdr:row>
      <xdr:rowOff>67235</xdr:rowOff>
    </xdr:from>
    <xdr:to>
      <xdr:col>6</xdr:col>
      <xdr:colOff>398033</xdr:colOff>
      <xdr:row>50</xdr:row>
      <xdr:rowOff>86510</xdr:rowOff>
    </xdr:to>
    <xdr:pic>
      <xdr:nvPicPr>
        <xdr:cNvPr id="8" name="7 Imagen">
          <a:extLst>
            <a:ext uri="{FF2B5EF4-FFF2-40B4-BE49-F238E27FC236}">
              <a16:creationId xmlns:a16="http://schemas.microsoft.com/office/drawing/2014/main" id="{A733F076-4743-4844-85E9-73EE10D186B8}"/>
            </a:ext>
          </a:extLst>
        </xdr:cNvPr>
        <xdr:cNvPicPr>
          <a:picLocks noChangeAspect="1"/>
        </xdr:cNvPicPr>
      </xdr:nvPicPr>
      <xdr:blipFill>
        <a:blip xmlns:r="http://schemas.openxmlformats.org/officeDocument/2006/relationships" r:embed="rId7"/>
        <a:stretch>
          <a:fillRect/>
        </a:stretch>
      </xdr:blipFill>
      <xdr:spPr>
        <a:xfrm>
          <a:off x="770068" y="7877735"/>
          <a:ext cx="3430345" cy="2411955"/>
        </a:xfrm>
        <a:prstGeom prst="rect">
          <a:avLst/>
        </a:prstGeom>
      </xdr:spPr>
    </xdr:pic>
    <xdr:clientData/>
  </xdr:twoCellAnchor>
  <xdr:twoCellAnchor editAs="oneCell">
    <xdr:from>
      <xdr:col>7</xdr:col>
      <xdr:colOff>369794</xdr:colOff>
      <xdr:row>37</xdr:row>
      <xdr:rowOff>56030</xdr:rowOff>
    </xdr:from>
    <xdr:to>
      <xdr:col>10</xdr:col>
      <xdr:colOff>853888</xdr:colOff>
      <xdr:row>50</xdr:row>
      <xdr:rowOff>82925</xdr:rowOff>
    </xdr:to>
    <xdr:pic>
      <xdr:nvPicPr>
        <xdr:cNvPr id="9" name="8 Imagen">
          <a:extLst>
            <a:ext uri="{FF2B5EF4-FFF2-40B4-BE49-F238E27FC236}">
              <a16:creationId xmlns:a16="http://schemas.microsoft.com/office/drawing/2014/main" id="{3F936D6A-123B-46A1-92E2-0B1597BFD193}"/>
            </a:ext>
          </a:extLst>
        </xdr:cNvPr>
        <xdr:cNvPicPr>
          <a:picLocks noChangeAspect="1"/>
        </xdr:cNvPicPr>
      </xdr:nvPicPr>
      <xdr:blipFill>
        <a:blip xmlns:r="http://schemas.openxmlformats.org/officeDocument/2006/relationships" r:embed="rId8"/>
        <a:stretch>
          <a:fillRect/>
        </a:stretch>
      </xdr:blipFill>
      <xdr:spPr>
        <a:xfrm>
          <a:off x="4857974" y="7866530"/>
          <a:ext cx="3425414" cy="2419575"/>
        </a:xfrm>
        <a:prstGeom prst="rect">
          <a:avLst/>
        </a:prstGeom>
      </xdr:spPr>
    </xdr:pic>
    <xdr:clientData/>
  </xdr:twoCellAnchor>
  <xdr:twoCellAnchor editAs="oneCell">
    <xdr:from>
      <xdr:col>2</xdr:col>
      <xdr:colOff>168088</xdr:colOff>
      <xdr:row>53</xdr:row>
      <xdr:rowOff>78441</xdr:rowOff>
    </xdr:from>
    <xdr:to>
      <xdr:col>6</xdr:col>
      <xdr:colOff>405653</xdr:colOff>
      <xdr:row>66</xdr:row>
      <xdr:rowOff>105335</xdr:rowOff>
    </xdr:to>
    <xdr:pic>
      <xdr:nvPicPr>
        <xdr:cNvPr id="10" name="9 Imagen">
          <a:extLst>
            <a:ext uri="{FF2B5EF4-FFF2-40B4-BE49-F238E27FC236}">
              <a16:creationId xmlns:a16="http://schemas.microsoft.com/office/drawing/2014/main" id="{D1C1F7EB-A5B0-48C4-BF23-0AE69A420333}"/>
            </a:ext>
          </a:extLst>
        </xdr:cNvPr>
        <xdr:cNvPicPr>
          <a:picLocks noChangeAspect="1"/>
        </xdr:cNvPicPr>
      </xdr:nvPicPr>
      <xdr:blipFill>
        <a:blip xmlns:r="http://schemas.openxmlformats.org/officeDocument/2006/relationships" r:embed="rId9"/>
        <a:stretch>
          <a:fillRect/>
        </a:stretch>
      </xdr:blipFill>
      <xdr:spPr>
        <a:xfrm>
          <a:off x="770068" y="11081721"/>
          <a:ext cx="3437965" cy="2419574"/>
        </a:xfrm>
        <a:prstGeom prst="rect">
          <a:avLst/>
        </a:prstGeom>
      </xdr:spPr>
    </xdr:pic>
    <xdr:clientData/>
  </xdr:twoCellAnchor>
  <xdr:twoCellAnchor editAs="oneCell">
    <xdr:from>
      <xdr:col>8</xdr:col>
      <xdr:colOff>22412</xdr:colOff>
      <xdr:row>53</xdr:row>
      <xdr:rowOff>67236</xdr:rowOff>
    </xdr:from>
    <xdr:to>
      <xdr:col>10</xdr:col>
      <xdr:colOff>887506</xdr:colOff>
      <xdr:row>66</xdr:row>
      <xdr:rowOff>94130</xdr:rowOff>
    </xdr:to>
    <xdr:pic>
      <xdr:nvPicPr>
        <xdr:cNvPr id="11" name="10 Imagen">
          <a:extLst>
            <a:ext uri="{FF2B5EF4-FFF2-40B4-BE49-F238E27FC236}">
              <a16:creationId xmlns:a16="http://schemas.microsoft.com/office/drawing/2014/main" id="{0FBD2922-B6C8-42F2-AA32-A38E29C87B7D}"/>
            </a:ext>
          </a:extLst>
        </xdr:cNvPr>
        <xdr:cNvPicPr>
          <a:picLocks noChangeAspect="1"/>
        </xdr:cNvPicPr>
      </xdr:nvPicPr>
      <xdr:blipFill>
        <a:blip xmlns:r="http://schemas.openxmlformats.org/officeDocument/2006/relationships" r:embed="rId10"/>
        <a:stretch>
          <a:fillRect/>
        </a:stretch>
      </xdr:blipFill>
      <xdr:spPr>
        <a:xfrm>
          <a:off x="4899212" y="11070516"/>
          <a:ext cx="3417794" cy="2419574"/>
        </a:xfrm>
        <a:prstGeom prst="rect">
          <a:avLst/>
        </a:prstGeom>
      </xdr:spPr>
    </xdr:pic>
    <xdr:clientData/>
  </xdr:twoCellAnchor>
  <xdr:twoCellAnchor editAs="oneCell">
    <xdr:from>
      <xdr:col>2</xdr:col>
      <xdr:colOff>190499</xdr:colOff>
      <xdr:row>69</xdr:row>
      <xdr:rowOff>44824</xdr:rowOff>
    </xdr:from>
    <xdr:to>
      <xdr:col>6</xdr:col>
      <xdr:colOff>428064</xdr:colOff>
      <xdr:row>82</xdr:row>
      <xdr:rowOff>71718</xdr:rowOff>
    </xdr:to>
    <xdr:pic>
      <xdr:nvPicPr>
        <xdr:cNvPr id="12" name="11 Imagen">
          <a:extLst>
            <a:ext uri="{FF2B5EF4-FFF2-40B4-BE49-F238E27FC236}">
              <a16:creationId xmlns:a16="http://schemas.microsoft.com/office/drawing/2014/main" id="{175A7935-B1AF-4F59-9211-D9547505BFCA}"/>
            </a:ext>
          </a:extLst>
        </xdr:cNvPr>
        <xdr:cNvPicPr>
          <a:picLocks noChangeAspect="1"/>
        </xdr:cNvPicPr>
      </xdr:nvPicPr>
      <xdr:blipFill>
        <a:blip xmlns:r="http://schemas.openxmlformats.org/officeDocument/2006/relationships" r:embed="rId11"/>
        <a:stretch>
          <a:fillRect/>
        </a:stretch>
      </xdr:blipFill>
      <xdr:spPr>
        <a:xfrm>
          <a:off x="792479" y="14240884"/>
          <a:ext cx="3437965" cy="2419574"/>
        </a:xfrm>
        <a:prstGeom prst="rect">
          <a:avLst/>
        </a:prstGeom>
      </xdr:spPr>
    </xdr:pic>
    <xdr:clientData/>
  </xdr:twoCellAnchor>
  <xdr:twoCellAnchor editAs="oneCell">
    <xdr:from>
      <xdr:col>8</xdr:col>
      <xdr:colOff>11206</xdr:colOff>
      <xdr:row>69</xdr:row>
      <xdr:rowOff>78441</xdr:rowOff>
    </xdr:from>
    <xdr:to>
      <xdr:col>10</xdr:col>
      <xdr:colOff>876300</xdr:colOff>
      <xdr:row>82</xdr:row>
      <xdr:rowOff>105335</xdr:rowOff>
    </xdr:to>
    <xdr:pic>
      <xdr:nvPicPr>
        <xdr:cNvPr id="13" name="12 Imagen">
          <a:extLst>
            <a:ext uri="{FF2B5EF4-FFF2-40B4-BE49-F238E27FC236}">
              <a16:creationId xmlns:a16="http://schemas.microsoft.com/office/drawing/2014/main" id="{D76B5751-B83B-4BD5-8F94-99F5F61FD26A}"/>
            </a:ext>
          </a:extLst>
        </xdr:cNvPr>
        <xdr:cNvPicPr>
          <a:picLocks noChangeAspect="1"/>
        </xdr:cNvPicPr>
      </xdr:nvPicPr>
      <xdr:blipFill>
        <a:blip xmlns:r="http://schemas.openxmlformats.org/officeDocument/2006/relationships" r:embed="rId12"/>
        <a:stretch>
          <a:fillRect/>
        </a:stretch>
      </xdr:blipFill>
      <xdr:spPr>
        <a:xfrm>
          <a:off x="4888006" y="14274501"/>
          <a:ext cx="3417794" cy="2419574"/>
        </a:xfrm>
        <a:prstGeom prst="rect">
          <a:avLst/>
        </a:prstGeom>
      </xdr:spPr>
    </xdr:pic>
    <xdr:clientData/>
  </xdr:twoCellAnchor>
  <xdr:twoCellAnchor editAs="oneCell">
    <xdr:from>
      <xdr:col>7</xdr:col>
      <xdr:colOff>347382</xdr:colOff>
      <xdr:row>85</xdr:row>
      <xdr:rowOff>100853</xdr:rowOff>
    </xdr:from>
    <xdr:to>
      <xdr:col>10</xdr:col>
      <xdr:colOff>831476</xdr:colOff>
      <xdr:row>98</xdr:row>
      <xdr:rowOff>127747</xdr:rowOff>
    </xdr:to>
    <xdr:pic>
      <xdr:nvPicPr>
        <xdr:cNvPr id="14" name="14 Imagen">
          <a:extLst>
            <a:ext uri="{FF2B5EF4-FFF2-40B4-BE49-F238E27FC236}">
              <a16:creationId xmlns:a16="http://schemas.microsoft.com/office/drawing/2014/main" id="{6C143169-58B6-409B-A678-295B67F8C7B9}"/>
            </a:ext>
          </a:extLst>
        </xdr:cNvPr>
        <xdr:cNvPicPr>
          <a:picLocks noChangeAspect="1"/>
        </xdr:cNvPicPr>
      </xdr:nvPicPr>
      <xdr:blipFill>
        <a:blip xmlns:r="http://schemas.openxmlformats.org/officeDocument/2006/relationships" r:embed="rId13"/>
        <a:stretch>
          <a:fillRect/>
        </a:stretch>
      </xdr:blipFill>
      <xdr:spPr>
        <a:xfrm>
          <a:off x="4835562" y="17443973"/>
          <a:ext cx="3425414" cy="2419574"/>
        </a:xfrm>
        <a:prstGeom prst="rect">
          <a:avLst/>
        </a:prstGeom>
      </xdr:spPr>
    </xdr:pic>
    <xdr:clientData/>
  </xdr:twoCellAnchor>
  <xdr:twoCellAnchor editAs="oneCell">
    <xdr:from>
      <xdr:col>2</xdr:col>
      <xdr:colOff>123265</xdr:colOff>
      <xdr:row>85</xdr:row>
      <xdr:rowOff>112059</xdr:rowOff>
    </xdr:from>
    <xdr:to>
      <xdr:col>6</xdr:col>
      <xdr:colOff>368450</xdr:colOff>
      <xdr:row>98</xdr:row>
      <xdr:rowOff>51323</xdr:rowOff>
    </xdr:to>
    <xdr:pic>
      <xdr:nvPicPr>
        <xdr:cNvPr id="15" name="35 Imagen">
          <a:extLst>
            <a:ext uri="{FF2B5EF4-FFF2-40B4-BE49-F238E27FC236}">
              <a16:creationId xmlns:a16="http://schemas.microsoft.com/office/drawing/2014/main" id="{90B61026-32B0-4A37-A2AA-33DED4313D55}"/>
            </a:ext>
          </a:extLst>
        </xdr:cNvPr>
        <xdr:cNvPicPr>
          <a:picLocks noChangeAspect="1"/>
        </xdr:cNvPicPr>
      </xdr:nvPicPr>
      <xdr:blipFill>
        <a:blip xmlns:r="http://schemas.openxmlformats.org/officeDocument/2006/relationships" r:embed="rId14"/>
        <a:stretch>
          <a:fillRect/>
        </a:stretch>
      </xdr:blipFill>
      <xdr:spPr>
        <a:xfrm>
          <a:off x="725245" y="17455179"/>
          <a:ext cx="3445585" cy="2331944"/>
        </a:xfrm>
        <a:prstGeom prst="rect">
          <a:avLst/>
        </a:prstGeom>
      </xdr:spPr>
    </xdr:pic>
    <xdr:clientData/>
  </xdr:twoCellAnchor>
  <xdr:twoCellAnchor editAs="oneCell">
    <xdr:from>
      <xdr:col>2</xdr:col>
      <xdr:colOff>168088</xdr:colOff>
      <xdr:row>101</xdr:row>
      <xdr:rowOff>67236</xdr:rowOff>
    </xdr:from>
    <xdr:to>
      <xdr:col>6</xdr:col>
      <xdr:colOff>344693</xdr:colOff>
      <xdr:row>114</xdr:row>
      <xdr:rowOff>48410</xdr:rowOff>
    </xdr:to>
    <xdr:pic>
      <xdr:nvPicPr>
        <xdr:cNvPr id="16" name="15 Imagen">
          <a:extLst>
            <a:ext uri="{FF2B5EF4-FFF2-40B4-BE49-F238E27FC236}">
              <a16:creationId xmlns:a16="http://schemas.microsoft.com/office/drawing/2014/main" id="{DB5D1829-2BF1-4A0B-B6F9-54ED40AAA1AC}"/>
            </a:ext>
          </a:extLst>
        </xdr:cNvPr>
        <xdr:cNvPicPr>
          <a:picLocks noChangeAspect="1"/>
        </xdr:cNvPicPr>
      </xdr:nvPicPr>
      <xdr:blipFill>
        <a:blip xmlns:r="http://schemas.openxmlformats.org/officeDocument/2006/relationships" r:embed="rId15"/>
        <a:stretch>
          <a:fillRect/>
        </a:stretch>
      </xdr:blipFill>
      <xdr:spPr>
        <a:xfrm>
          <a:off x="770068" y="20557416"/>
          <a:ext cx="3377005" cy="2373854"/>
        </a:xfrm>
        <a:prstGeom prst="rect">
          <a:avLst/>
        </a:prstGeom>
      </xdr:spPr>
    </xdr:pic>
    <xdr:clientData/>
  </xdr:twoCellAnchor>
  <xdr:twoCellAnchor editAs="oneCell">
    <xdr:from>
      <xdr:col>8</xdr:col>
      <xdr:colOff>33618</xdr:colOff>
      <xdr:row>101</xdr:row>
      <xdr:rowOff>89647</xdr:rowOff>
    </xdr:from>
    <xdr:to>
      <xdr:col>10</xdr:col>
      <xdr:colOff>837752</xdr:colOff>
      <xdr:row>114</xdr:row>
      <xdr:rowOff>70821</xdr:rowOff>
    </xdr:to>
    <xdr:pic>
      <xdr:nvPicPr>
        <xdr:cNvPr id="17" name="16 Imagen">
          <a:extLst>
            <a:ext uri="{FF2B5EF4-FFF2-40B4-BE49-F238E27FC236}">
              <a16:creationId xmlns:a16="http://schemas.microsoft.com/office/drawing/2014/main" id="{1444FE6F-9BCF-4106-B56B-FA69659368CF}"/>
            </a:ext>
          </a:extLst>
        </xdr:cNvPr>
        <xdr:cNvPicPr>
          <a:picLocks noChangeAspect="1"/>
        </xdr:cNvPicPr>
      </xdr:nvPicPr>
      <xdr:blipFill>
        <a:blip xmlns:r="http://schemas.openxmlformats.org/officeDocument/2006/relationships" r:embed="rId16"/>
        <a:stretch>
          <a:fillRect/>
        </a:stretch>
      </xdr:blipFill>
      <xdr:spPr>
        <a:xfrm>
          <a:off x="4910418" y="20579827"/>
          <a:ext cx="3356834" cy="2373854"/>
        </a:xfrm>
        <a:prstGeom prst="rect">
          <a:avLst/>
        </a:prstGeom>
      </xdr:spPr>
    </xdr:pic>
    <xdr:clientData/>
  </xdr:twoCellAnchor>
  <xdr:twoCellAnchor editAs="oneCell">
    <xdr:from>
      <xdr:col>2</xdr:col>
      <xdr:colOff>145676</xdr:colOff>
      <xdr:row>117</xdr:row>
      <xdr:rowOff>44824</xdr:rowOff>
    </xdr:from>
    <xdr:to>
      <xdr:col>6</xdr:col>
      <xdr:colOff>390861</xdr:colOff>
      <xdr:row>130</xdr:row>
      <xdr:rowOff>79338</xdr:rowOff>
    </xdr:to>
    <xdr:pic>
      <xdr:nvPicPr>
        <xdr:cNvPr id="18" name="17 Imagen">
          <a:extLst>
            <a:ext uri="{FF2B5EF4-FFF2-40B4-BE49-F238E27FC236}">
              <a16:creationId xmlns:a16="http://schemas.microsoft.com/office/drawing/2014/main" id="{62E11A82-BD43-4F84-ACC6-0BD4DD814A93}"/>
            </a:ext>
          </a:extLst>
        </xdr:cNvPr>
        <xdr:cNvPicPr>
          <a:picLocks noChangeAspect="1"/>
        </xdr:cNvPicPr>
      </xdr:nvPicPr>
      <xdr:blipFill>
        <a:blip xmlns:r="http://schemas.openxmlformats.org/officeDocument/2006/relationships" r:embed="rId17"/>
        <a:stretch>
          <a:fillRect/>
        </a:stretch>
      </xdr:blipFill>
      <xdr:spPr>
        <a:xfrm>
          <a:off x="747656" y="23682064"/>
          <a:ext cx="3445585" cy="2427194"/>
        </a:xfrm>
        <a:prstGeom prst="rect">
          <a:avLst/>
        </a:prstGeom>
      </xdr:spPr>
    </xdr:pic>
    <xdr:clientData/>
  </xdr:twoCellAnchor>
  <xdr:twoCellAnchor editAs="oneCell">
    <xdr:from>
      <xdr:col>7</xdr:col>
      <xdr:colOff>324971</xdr:colOff>
      <xdr:row>117</xdr:row>
      <xdr:rowOff>33618</xdr:rowOff>
    </xdr:from>
    <xdr:to>
      <xdr:col>10</xdr:col>
      <xdr:colOff>809065</xdr:colOff>
      <xdr:row>130</xdr:row>
      <xdr:rowOff>60512</xdr:rowOff>
    </xdr:to>
    <xdr:pic>
      <xdr:nvPicPr>
        <xdr:cNvPr id="19" name="18 Imagen">
          <a:extLst>
            <a:ext uri="{FF2B5EF4-FFF2-40B4-BE49-F238E27FC236}">
              <a16:creationId xmlns:a16="http://schemas.microsoft.com/office/drawing/2014/main" id="{BCD07D70-A435-463E-BE05-4D116BBFA994}"/>
            </a:ext>
          </a:extLst>
        </xdr:cNvPr>
        <xdr:cNvPicPr>
          <a:picLocks noChangeAspect="1"/>
        </xdr:cNvPicPr>
      </xdr:nvPicPr>
      <xdr:blipFill>
        <a:blip xmlns:r="http://schemas.openxmlformats.org/officeDocument/2006/relationships" r:embed="rId18"/>
        <a:stretch>
          <a:fillRect/>
        </a:stretch>
      </xdr:blipFill>
      <xdr:spPr>
        <a:xfrm>
          <a:off x="4813151" y="23670858"/>
          <a:ext cx="3425414" cy="2419574"/>
        </a:xfrm>
        <a:prstGeom prst="rect">
          <a:avLst/>
        </a:prstGeom>
      </xdr:spPr>
    </xdr:pic>
    <xdr:clientData/>
  </xdr:twoCellAnchor>
  <xdr:twoCellAnchor editAs="oneCell">
    <xdr:from>
      <xdr:col>2</xdr:col>
      <xdr:colOff>134470</xdr:colOff>
      <xdr:row>133</xdr:row>
      <xdr:rowOff>56030</xdr:rowOff>
    </xdr:from>
    <xdr:to>
      <xdr:col>6</xdr:col>
      <xdr:colOff>372035</xdr:colOff>
      <xdr:row>146</xdr:row>
      <xdr:rowOff>82924</xdr:rowOff>
    </xdr:to>
    <xdr:pic>
      <xdr:nvPicPr>
        <xdr:cNvPr id="20" name="19 Imagen">
          <a:extLst>
            <a:ext uri="{FF2B5EF4-FFF2-40B4-BE49-F238E27FC236}">
              <a16:creationId xmlns:a16="http://schemas.microsoft.com/office/drawing/2014/main" id="{2C770DE4-F1FB-4880-8076-2A23EDE243A2}"/>
            </a:ext>
          </a:extLst>
        </xdr:cNvPr>
        <xdr:cNvPicPr>
          <a:picLocks noChangeAspect="1"/>
        </xdr:cNvPicPr>
      </xdr:nvPicPr>
      <xdr:blipFill>
        <a:blip xmlns:r="http://schemas.openxmlformats.org/officeDocument/2006/relationships" r:embed="rId19"/>
        <a:stretch>
          <a:fillRect/>
        </a:stretch>
      </xdr:blipFill>
      <xdr:spPr>
        <a:xfrm>
          <a:off x="736450" y="26840330"/>
          <a:ext cx="3437965" cy="2419574"/>
        </a:xfrm>
        <a:prstGeom prst="rect">
          <a:avLst/>
        </a:prstGeom>
      </xdr:spPr>
    </xdr:pic>
    <xdr:clientData/>
  </xdr:twoCellAnchor>
  <xdr:twoCellAnchor editAs="oneCell">
    <xdr:from>
      <xdr:col>8</xdr:col>
      <xdr:colOff>44823</xdr:colOff>
      <xdr:row>133</xdr:row>
      <xdr:rowOff>112060</xdr:rowOff>
    </xdr:from>
    <xdr:to>
      <xdr:col>10</xdr:col>
      <xdr:colOff>848957</xdr:colOff>
      <xdr:row>146</xdr:row>
      <xdr:rowOff>93234</xdr:rowOff>
    </xdr:to>
    <xdr:pic>
      <xdr:nvPicPr>
        <xdr:cNvPr id="21" name="21 Imagen">
          <a:extLst>
            <a:ext uri="{FF2B5EF4-FFF2-40B4-BE49-F238E27FC236}">
              <a16:creationId xmlns:a16="http://schemas.microsoft.com/office/drawing/2014/main" id="{3137162D-2277-4860-9CD7-1D65FCFEBE1D}"/>
            </a:ext>
          </a:extLst>
        </xdr:cNvPr>
        <xdr:cNvPicPr>
          <a:picLocks noChangeAspect="1"/>
        </xdr:cNvPicPr>
      </xdr:nvPicPr>
      <xdr:blipFill>
        <a:blip xmlns:r="http://schemas.openxmlformats.org/officeDocument/2006/relationships" r:embed="rId20"/>
        <a:stretch>
          <a:fillRect/>
        </a:stretch>
      </xdr:blipFill>
      <xdr:spPr>
        <a:xfrm>
          <a:off x="4921623" y="26896360"/>
          <a:ext cx="3356834" cy="2373854"/>
        </a:xfrm>
        <a:prstGeom prst="rect">
          <a:avLst/>
        </a:prstGeom>
      </xdr:spPr>
    </xdr:pic>
    <xdr:clientData/>
  </xdr:twoCellAnchor>
  <xdr:twoCellAnchor editAs="oneCell">
    <xdr:from>
      <xdr:col>2</xdr:col>
      <xdr:colOff>168088</xdr:colOff>
      <xdr:row>149</xdr:row>
      <xdr:rowOff>56030</xdr:rowOff>
    </xdr:from>
    <xdr:to>
      <xdr:col>6</xdr:col>
      <xdr:colOff>398033</xdr:colOff>
      <xdr:row>162</xdr:row>
      <xdr:rowOff>75304</xdr:rowOff>
    </xdr:to>
    <xdr:pic>
      <xdr:nvPicPr>
        <xdr:cNvPr id="22" name="22 Imagen">
          <a:extLst>
            <a:ext uri="{FF2B5EF4-FFF2-40B4-BE49-F238E27FC236}">
              <a16:creationId xmlns:a16="http://schemas.microsoft.com/office/drawing/2014/main" id="{D4201656-0841-4B61-9A90-3A20FD3FD876}"/>
            </a:ext>
          </a:extLst>
        </xdr:cNvPr>
        <xdr:cNvPicPr>
          <a:picLocks noChangeAspect="1"/>
        </xdr:cNvPicPr>
      </xdr:nvPicPr>
      <xdr:blipFill>
        <a:blip xmlns:r="http://schemas.openxmlformats.org/officeDocument/2006/relationships" r:embed="rId21"/>
        <a:stretch>
          <a:fillRect/>
        </a:stretch>
      </xdr:blipFill>
      <xdr:spPr>
        <a:xfrm>
          <a:off x="770068" y="29987390"/>
          <a:ext cx="3430345" cy="2411954"/>
        </a:xfrm>
        <a:prstGeom prst="rect">
          <a:avLst/>
        </a:prstGeom>
      </xdr:spPr>
    </xdr:pic>
    <xdr:clientData/>
  </xdr:twoCellAnchor>
  <xdr:twoCellAnchor editAs="oneCell">
    <xdr:from>
      <xdr:col>7</xdr:col>
      <xdr:colOff>369794</xdr:colOff>
      <xdr:row>149</xdr:row>
      <xdr:rowOff>78441</xdr:rowOff>
    </xdr:from>
    <xdr:to>
      <xdr:col>10</xdr:col>
      <xdr:colOff>831028</xdr:colOff>
      <xdr:row>162</xdr:row>
      <xdr:rowOff>90095</xdr:rowOff>
    </xdr:to>
    <xdr:pic>
      <xdr:nvPicPr>
        <xdr:cNvPr id="23" name="23 Imagen">
          <a:extLst>
            <a:ext uri="{FF2B5EF4-FFF2-40B4-BE49-F238E27FC236}">
              <a16:creationId xmlns:a16="http://schemas.microsoft.com/office/drawing/2014/main" id="{22AAC2AC-4453-4DA0-8002-E126F97DDAF2}"/>
            </a:ext>
          </a:extLst>
        </xdr:cNvPr>
        <xdr:cNvPicPr>
          <a:picLocks noChangeAspect="1"/>
        </xdr:cNvPicPr>
      </xdr:nvPicPr>
      <xdr:blipFill>
        <a:blip xmlns:r="http://schemas.openxmlformats.org/officeDocument/2006/relationships" r:embed="rId22"/>
        <a:stretch>
          <a:fillRect/>
        </a:stretch>
      </xdr:blipFill>
      <xdr:spPr>
        <a:xfrm>
          <a:off x="4857974" y="30009801"/>
          <a:ext cx="3402554" cy="240433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75B12B38-546D-420A-BA53-9DC945D1B96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FC59802-8FFD-40E9-BFFB-A7044B1FC3F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0</xdr:colOff>
      <xdr:row>341</xdr:row>
      <xdr:rowOff>0</xdr:rowOff>
    </xdr:from>
    <xdr:to>
      <xdr:col>2</xdr:col>
      <xdr:colOff>693420</xdr:colOff>
      <xdr:row>341</xdr:row>
      <xdr:rowOff>0</xdr:rowOff>
    </xdr:to>
    <xdr:pic>
      <xdr:nvPicPr>
        <xdr:cNvPr id="4" name="Imagen 3">
          <a:extLst>
            <a:ext uri="{FF2B5EF4-FFF2-40B4-BE49-F238E27FC236}">
              <a16:creationId xmlns:a16="http://schemas.microsoft.com/office/drawing/2014/main" id="{9BB1BDFC-A427-46A0-9217-0E529A7E734F}"/>
            </a:ext>
          </a:extLst>
        </xdr:cNvPr>
        <xdr:cNvPicPr>
          <a:picLocks noChangeAspect="1"/>
        </xdr:cNvPicPr>
      </xdr:nvPicPr>
      <xdr:blipFill>
        <a:blip xmlns:r="http://schemas.openxmlformats.org/officeDocument/2006/relationships" r:embed="rId3"/>
        <a:stretch>
          <a:fillRect/>
        </a:stretch>
      </xdr:blipFill>
      <xdr:spPr>
        <a:xfrm>
          <a:off x="0" y="39860220"/>
          <a:ext cx="2278380" cy="0"/>
        </a:xfrm>
        <a:prstGeom prst="rect">
          <a:avLst/>
        </a:prstGeom>
      </xdr:spPr>
    </xdr:pic>
    <xdr:clientData/>
  </xdr:twoCellAnchor>
  <xdr:twoCellAnchor editAs="oneCell">
    <xdr:from>
      <xdr:col>0</xdr:col>
      <xdr:colOff>152400</xdr:colOff>
      <xdr:row>373</xdr:row>
      <xdr:rowOff>152400</xdr:rowOff>
    </xdr:from>
    <xdr:to>
      <xdr:col>3</xdr:col>
      <xdr:colOff>83820</xdr:colOff>
      <xdr:row>373</xdr:row>
      <xdr:rowOff>152400</xdr:rowOff>
    </xdr:to>
    <xdr:pic>
      <xdr:nvPicPr>
        <xdr:cNvPr id="5" name="Imagen 4">
          <a:extLst>
            <a:ext uri="{FF2B5EF4-FFF2-40B4-BE49-F238E27FC236}">
              <a16:creationId xmlns:a16="http://schemas.microsoft.com/office/drawing/2014/main" id="{5CCE4EF8-137F-4C64-9104-5DB3F026FA80}"/>
            </a:ext>
          </a:extLst>
        </xdr:cNvPr>
        <xdr:cNvPicPr>
          <a:picLocks noChangeAspect="1"/>
        </xdr:cNvPicPr>
      </xdr:nvPicPr>
      <xdr:blipFill>
        <a:blip xmlns:r="http://schemas.openxmlformats.org/officeDocument/2006/relationships" r:embed="rId3"/>
        <a:stretch>
          <a:fillRect/>
        </a:stretch>
      </xdr:blipFill>
      <xdr:spPr>
        <a:xfrm>
          <a:off x="152400" y="42953940"/>
          <a:ext cx="2308860" cy="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6" name="Imagen 5">
          <a:extLst>
            <a:ext uri="{FF2B5EF4-FFF2-40B4-BE49-F238E27FC236}">
              <a16:creationId xmlns:a16="http://schemas.microsoft.com/office/drawing/2014/main" id="{13C32CC4-7789-4B57-AE0C-21EFB6C857F7}"/>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7" name="Imagen 6">
          <a:extLst>
            <a:ext uri="{FF2B5EF4-FFF2-40B4-BE49-F238E27FC236}">
              <a16:creationId xmlns:a16="http://schemas.microsoft.com/office/drawing/2014/main" id="{0265BD62-B444-4AF6-A4D1-92807077B998}"/>
            </a:ext>
          </a:extLst>
        </xdr:cNvPr>
        <xdr:cNvPicPr>
          <a:picLocks noChangeAspect="1"/>
        </xdr:cNvPicPr>
      </xdr:nvPicPr>
      <xdr:blipFill>
        <a:blip xmlns:r="http://schemas.openxmlformats.org/officeDocument/2006/relationships" r:embed="rId5"/>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8" name="Imagen 7">
          <a:extLst>
            <a:ext uri="{FF2B5EF4-FFF2-40B4-BE49-F238E27FC236}">
              <a16:creationId xmlns:a16="http://schemas.microsoft.com/office/drawing/2014/main" id="{095B9D72-C351-4420-BC21-C88F7A3FCEC8}"/>
            </a:ext>
          </a:extLst>
        </xdr:cNvPr>
        <xdr:cNvPicPr>
          <a:picLocks noChangeAspect="1"/>
        </xdr:cNvPicPr>
      </xdr:nvPicPr>
      <xdr:blipFill>
        <a:blip xmlns:r="http://schemas.openxmlformats.org/officeDocument/2006/relationships" r:embed="rId6"/>
        <a:stretch>
          <a:fillRect/>
        </a:stretch>
      </xdr:blipFill>
      <xdr:spPr>
        <a:xfrm>
          <a:off x="5046980" y="7313084"/>
          <a:ext cx="3489960" cy="2423160"/>
        </a:xfrm>
        <a:prstGeom prst="rect">
          <a:avLst/>
        </a:prstGeom>
      </xdr:spPr>
    </xdr:pic>
    <xdr:clientData/>
  </xdr:twoCellAnchor>
  <xdr:twoCellAnchor editAs="oneCell">
    <xdr:from>
      <xdr:col>0</xdr:col>
      <xdr:colOff>349249</xdr:colOff>
      <xdr:row>453</xdr:row>
      <xdr:rowOff>63499</xdr:rowOff>
    </xdr:from>
    <xdr:to>
      <xdr:col>4</xdr:col>
      <xdr:colOff>661669</xdr:colOff>
      <xdr:row>466</xdr:row>
      <xdr:rowOff>109220</xdr:rowOff>
    </xdr:to>
    <xdr:pic>
      <xdr:nvPicPr>
        <xdr:cNvPr id="9" name="Imagen 8">
          <a:extLst>
            <a:ext uri="{FF2B5EF4-FFF2-40B4-BE49-F238E27FC236}">
              <a16:creationId xmlns:a16="http://schemas.microsoft.com/office/drawing/2014/main" id="{782C2F0B-A84C-4E99-BCF6-967B7E04EB13}"/>
            </a:ext>
          </a:extLst>
        </xdr:cNvPr>
        <xdr:cNvPicPr>
          <a:picLocks noChangeAspect="1"/>
        </xdr:cNvPicPr>
      </xdr:nvPicPr>
      <xdr:blipFill>
        <a:blip xmlns:r="http://schemas.openxmlformats.org/officeDocument/2006/relationships" r:embed="rId7"/>
        <a:stretch>
          <a:fillRect/>
        </a:stretch>
      </xdr:blipFill>
      <xdr:spPr>
        <a:xfrm>
          <a:off x="349249" y="51818539"/>
          <a:ext cx="3482340" cy="2423161"/>
        </a:xfrm>
        <a:prstGeom prst="rect">
          <a:avLst/>
        </a:prstGeom>
      </xdr:spPr>
    </xdr:pic>
    <xdr:clientData/>
  </xdr:twoCellAnchor>
  <xdr:twoCellAnchor editAs="oneCell">
    <xdr:from>
      <xdr:col>6</xdr:col>
      <xdr:colOff>296333</xdr:colOff>
      <xdr:row>453</xdr:row>
      <xdr:rowOff>74084</xdr:rowOff>
    </xdr:from>
    <xdr:to>
      <xdr:col>10</xdr:col>
      <xdr:colOff>37253</xdr:colOff>
      <xdr:row>466</xdr:row>
      <xdr:rowOff>119804</xdr:rowOff>
    </xdr:to>
    <xdr:pic>
      <xdr:nvPicPr>
        <xdr:cNvPr id="10" name="Imagen 9">
          <a:extLst>
            <a:ext uri="{FF2B5EF4-FFF2-40B4-BE49-F238E27FC236}">
              <a16:creationId xmlns:a16="http://schemas.microsoft.com/office/drawing/2014/main" id="{EE948B82-6018-41B8-BD2E-102AE6AEAFA4}"/>
            </a:ext>
          </a:extLst>
        </xdr:cNvPr>
        <xdr:cNvPicPr>
          <a:picLocks noChangeAspect="1"/>
        </xdr:cNvPicPr>
      </xdr:nvPicPr>
      <xdr:blipFill>
        <a:blip xmlns:r="http://schemas.openxmlformats.org/officeDocument/2006/relationships" r:embed="rId8"/>
        <a:stretch>
          <a:fillRect/>
        </a:stretch>
      </xdr:blipFill>
      <xdr:spPr>
        <a:xfrm>
          <a:off x="4898813" y="51829124"/>
          <a:ext cx="3489960" cy="2423160"/>
        </a:xfrm>
        <a:prstGeom prst="rect">
          <a:avLst/>
        </a:prstGeom>
      </xdr:spPr>
    </xdr:pic>
    <xdr:clientData/>
  </xdr:twoCellAnchor>
  <xdr:twoCellAnchor editAs="oneCell">
    <xdr:from>
      <xdr:col>0</xdr:col>
      <xdr:colOff>402167</xdr:colOff>
      <xdr:row>421</xdr:row>
      <xdr:rowOff>42333</xdr:rowOff>
    </xdr:from>
    <xdr:to>
      <xdr:col>4</xdr:col>
      <xdr:colOff>714587</xdr:colOff>
      <xdr:row>434</xdr:row>
      <xdr:rowOff>88053</xdr:rowOff>
    </xdr:to>
    <xdr:pic>
      <xdr:nvPicPr>
        <xdr:cNvPr id="11" name="Imagen 10">
          <a:extLst>
            <a:ext uri="{FF2B5EF4-FFF2-40B4-BE49-F238E27FC236}">
              <a16:creationId xmlns:a16="http://schemas.microsoft.com/office/drawing/2014/main" id="{FFDE093A-A413-4EE1-818D-C9C99F5FFA7B}"/>
            </a:ext>
          </a:extLst>
        </xdr:cNvPr>
        <xdr:cNvPicPr>
          <a:picLocks noChangeAspect="1"/>
        </xdr:cNvPicPr>
      </xdr:nvPicPr>
      <xdr:blipFill>
        <a:blip xmlns:r="http://schemas.openxmlformats.org/officeDocument/2006/relationships" r:embed="rId9"/>
        <a:stretch>
          <a:fillRect/>
        </a:stretch>
      </xdr:blipFill>
      <xdr:spPr>
        <a:xfrm>
          <a:off x="402167" y="48856053"/>
          <a:ext cx="3482340" cy="2423160"/>
        </a:xfrm>
        <a:prstGeom prst="rect">
          <a:avLst/>
        </a:prstGeom>
      </xdr:spPr>
    </xdr:pic>
    <xdr:clientData/>
  </xdr:twoCellAnchor>
  <xdr:twoCellAnchor editAs="oneCell">
    <xdr:from>
      <xdr:col>6</xdr:col>
      <xdr:colOff>476250</xdr:colOff>
      <xdr:row>421</xdr:row>
      <xdr:rowOff>74083</xdr:rowOff>
    </xdr:from>
    <xdr:to>
      <xdr:col>10</xdr:col>
      <xdr:colOff>217170</xdr:colOff>
      <xdr:row>434</xdr:row>
      <xdr:rowOff>119803</xdr:rowOff>
    </xdr:to>
    <xdr:pic>
      <xdr:nvPicPr>
        <xdr:cNvPr id="12" name="Imagen 11">
          <a:extLst>
            <a:ext uri="{FF2B5EF4-FFF2-40B4-BE49-F238E27FC236}">
              <a16:creationId xmlns:a16="http://schemas.microsoft.com/office/drawing/2014/main" id="{8A378FC2-CF5B-4F38-B46E-E7067B5F4937}"/>
            </a:ext>
          </a:extLst>
        </xdr:cNvPr>
        <xdr:cNvPicPr>
          <a:picLocks noChangeAspect="1"/>
        </xdr:cNvPicPr>
      </xdr:nvPicPr>
      <xdr:blipFill>
        <a:blip xmlns:r="http://schemas.openxmlformats.org/officeDocument/2006/relationships" r:embed="rId10"/>
        <a:stretch>
          <a:fillRect/>
        </a:stretch>
      </xdr:blipFill>
      <xdr:spPr>
        <a:xfrm>
          <a:off x="5078730" y="48887803"/>
          <a:ext cx="3489960" cy="2423160"/>
        </a:xfrm>
        <a:prstGeom prst="rect">
          <a:avLst/>
        </a:prstGeom>
      </xdr:spPr>
    </xdr:pic>
    <xdr:clientData/>
  </xdr:twoCellAnchor>
  <xdr:twoCellAnchor editAs="oneCell">
    <xdr:from>
      <xdr:col>0</xdr:col>
      <xdr:colOff>328083</xdr:colOff>
      <xdr:row>165</xdr:row>
      <xdr:rowOff>74083</xdr:rowOff>
    </xdr:from>
    <xdr:to>
      <xdr:col>4</xdr:col>
      <xdr:colOff>610808</xdr:colOff>
      <xdr:row>178</xdr:row>
      <xdr:rowOff>109867</xdr:rowOff>
    </xdr:to>
    <xdr:pic>
      <xdr:nvPicPr>
        <xdr:cNvPr id="13" name="Imagen 12">
          <a:extLst>
            <a:ext uri="{FF2B5EF4-FFF2-40B4-BE49-F238E27FC236}">
              <a16:creationId xmlns:a16="http://schemas.microsoft.com/office/drawing/2014/main" id="{C7F5B6B3-A554-4443-BF5E-25D64AE1B097}"/>
            </a:ext>
          </a:extLst>
        </xdr:cNvPr>
        <xdr:cNvPicPr>
          <a:picLocks noChangeAspect="1"/>
        </xdr:cNvPicPr>
      </xdr:nvPicPr>
      <xdr:blipFill>
        <a:blip xmlns:r="http://schemas.openxmlformats.org/officeDocument/2006/relationships" r:embed="rId11"/>
        <a:stretch>
          <a:fillRect/>
        </a:stretch>
      </xdr:blipFill>
      <xdr:spPr>
        <a:xfrm>
          <a:off x="328083" y="16137043"/>
          <a:ext cx="3452645" cy="2413224"/>
        </a:xfrm>
        <a:prstGeom prst="rect">
          <a:avLst/>
        </a:prstGeom>
      </xdr:spPr>
    </xdr:pic>
    <xdr:clientData/>
  </xdr:twoCellAnchor>
  <xdr:twoCellAnchor editAs="oneCell">
    <xdr:from>
      <xdr:col>6</xdr:col>
      <xdr:colOff>349250</xdr:colOff>
      <xdr:row>165</xdr:row>
      <xdr:rowOff>105833</xdr:rowOff>
    </xdr:from>
    <xdr:to>
      <xdr:col>10</xdr:col>
      <xdr:colOff>56888</xdr:colOff>
      <xdr:row>178</xdr:row>
      <xdr:rowOff>141617</xdr:rowOff>
    </xdr:to>
    <xdr:pic>
      <xdr:nvPicPr>
        <xdr:cNvPr id="14" name="Imagen 13">
          <a:extLst>
            <a:ext uri="{FF2B5EF4-FFF2-40B4-BE49-F238E27FC236}">
              <a16:creationId xmlns:a16="http://schemas.microsoft.com/office/drawing/2014/main" id="{6C4E84E0-AB4F-47A1-B690-4810C0767DA5}"/>
            </a:ext>
          </a:extLst>
        </xdr:cNvPr>
        <xdr:cNvPicPr>
          <a:picLocks noChangeAspect="1"/>
        </xdr:cNvPicPr>
      </xdr:nvPicPr>
      <xdr:blipFill>
        <a:blip xmlns:r="http://schemas.openxmlformats.org/officeDocument/2006/relationships" r:embed="rId12"/>
        <a:stretch>
          <a:fillRect/>
        </a:stretch>
      </xdr:blipFill>
      <xdr:spPr>
        <a:xfrm>
          <a:off x="4951730" y="16168793"/>
          <a:ext cx="3456678" cy="2413224"/>
        </a:xfrm>
        <a:prstGeom prst="rect">
          <a:avLst/>
        </a:prstGeom>
      </xdr:spPr>
    </xdr:pic>
    <xdr:clientData/>
  </xdr:twoCellAnchor>
  <xdr:twoCellAnchor editAs="oneCell">
    <xdr:from>
      <xdr:col>0</xdr:col>
      <xdr:colOff>317500</xdr:colOff>
      <xdr:row>197</xdr:row>
      <xdr:rowOff>63500</xdr:rowOff>
    </xdr:from>
    <xdr:to>
      <xdr:col>4</xdr:col>
      <xdr:colOff>640516</xdr:colOff>
      <xdr:row>210</xdr:row>
      <xdr:rowOff>107000</xdr:rowOff>
    </xdr:to>
    <xdr:pic>
      <xdr:nvPicPr>
        <xdr:cNvPr id="15" name="Imagen 14">
          <a:extLst>
            <a:ext uri="{FF2B5EF4-FFF2-40B4-BE49-F238E27FC236}">
              <a16:creationId xmlns:a16="http://schemas.microsoft.com/office/drawing/2014/main" id="{6BBF0043-859A-4236-A998-FBB1CE3990AF}"/>
            </a:ext>
          </a:extLst>
        </xdr:cNvPr>
        <xdr:cNvPicPr>
          <a:picLocks noChangeAspect="1"/>
        </xdr:cNvPicPr>
      </xdr:nvPicPr>
      <xdr:blipFill>
        <a:blip xmlns:r="http://schemas.openxmlformats.org/officeDocument/2006/relationships" r:embed="rId13"/>
        <a:stretch>
          <a:fillRect/>
        </a:stretch>
      </xdr:blipFill>
      <xdr:spPr>
        <a:xfrm>
          <a:off x="317500" y="22062440"/>
          <a:ext cx="3492936" cy="2420940"/>
        </a:xfrm>
        <a:prstGeom prst="rect">
          <a:avLst/>
        </a:prstGeom>
      </xdr:spPr>
    </xdr:pic>
    <xdr:clientData/>
  </xdr:twoCellAnchor>
  <xdr:twoCellAnchor editAs="oneCell">
    <xdr:from>
      <xdr:col>6</xdr:col>
      <xdr:colOff>423334</xdr:colOff>
      <xdr:row>197</xdr:row>
      <xdr:rowOff>63501</xdr:rowOff>
    </xdr:from>
    <xdr:to>
      <xdr:col>10</xdr:col>
      <xdr:colOff>174743</xdr:colOff>
      <xdr:row>210</xdr:row>
      <xdr:rowOff>107001</xdr:rowOff>
    </xdr:to>
    <xdr:pic>
      <xdr:nvPicPr>
        <xdr:cNvPr id="16" name="Imagen 15">
          <a:extLst>
            <a:ext uri="{FF2B5EF4-FFF2-40B4-BE49-F238E27FC236}">
              <a16:creationId xmlns:a16="http://schemas.microsoft.com/office/drawing/2014/main" id="{224BF042-FCE2-4B0F-BC6F-AFBB1DEE88F9}"/>
            </a:ext>
          </a:extLst>
        </xdr:cNvPr>
        <xdr:cNvPicPr>
          <a:picLocks noChangeAspect="1"/>
        </xdr:cNvPicPr>
      </xdr:nvPicPr>
      <xdr:blipFill>
        <a:blip xmlns:r="http://schemas.openxmlformats.org/officeDocument/2006/relationships" r:embed="rId14"/>
        <a:stretch>
          <a:fillRect/>
        </a:stretch>
      </xdr:blipFill>
      <xdr:spPr>
        <a:xfrm>
          <a:off x="5025814" y="22062441"/>
          <a:ext cx="3500449" cy="2420940"/>
        </a:xfrm>
        <a:prstGeom prst="rect">
          <a:avLst/>
        </a:prstGeom>
      </xdr:spPr>
    </xdr:pic>
    <xdr:clientData/>
  </xdr:twoCellAnchor>
  <xdr:twoCellAnchor editAs="oneCell">
    <xdr:from>
      <xdr:col>0</xdr:col>
      <xdr:colOff>381000</xdr:colOff>
      <xdr:row>373</xdr:row>
      <xdr:rowOff>95250</xdr:rowOff>
    </xdr:from>
    <xdr:to>
      <xdr:col>4</xdr:col>
      <xdr:colOff>609600</xdr:colOff>
      <xdr:row>386</xdr:row>
      <xdr:rowOff>80010</xdr:rowOff>
    </xdr:to>
    <xdr:pic>
      <xdr:nvPicPr>
        <xdr:cNvPr id="17" name="Imagen 16">
          <a:extLst>
            <a:ext uri="{FF2B5EF4-FFF2-40B4-BE49-F238E27FC236}">
              <a16:creationId xmlns:a16="http://schemas.microsoft.com/office/drawing/2014/main" id="{67E3FFBF-842D-4255-9AFE-3F17F5BC249F}"/>
            </a:ext>
          </a:extLst>
        </xdr:cNvPr>
        <xdr:cNvPicPr>
          <a:picLocks noChangeAspect="1"/>
        </xdr:cNvPicPr>
      </xdr:nvPicPr>
      <xdr:blipFill>
        <a:blip xmlns:r="http://schemas.openxmlformats.org/officeDocument/2006/relationships" r:embed="rId15"/>
        <a:stretch>
          <a:fillRect/>
        </a:stretch>
      </xdr:blipFill>
      <xdr:spPr>
        <a:xfrm>
          <a:off x="381000" y="42896790"/>
          <a:ext cx="3398520" cy="2362200"/>
        </a:xfrm>
        <a:prstGeom prst="rect">
          <a:avLst/>
        </a:prstGeom>
      </xdr:spPr>
    </xdr:pic>
    <xdr:clientData/>
  </xdr:twoCellAnchor>
  <xdr:twoCellAnchor editAs="oneCell">
    <xdr:from>
      <xdr:col>6</xdr:col>
      <xdr:colOff>465666</xdr:colOff>
      <xdr:row>373</xdr:row>
      <xdr:rowOff>105833</xdr:rowOff>
    </xdr:from>
    <xdr:to>
      <xdr:col>10</xdr:col>
      <xdr:colOff>138006</xdr:colOff>
      <xdr:row>386</xdr:row>
      <xdr:rowOff>98213</xdr:rowOff>
    </xdr:to>
    <xdr:pic>
      <xdr:nvPicPr>
        <xdr:cNvPr id="18" name="Imagen 17">
          <a:extLst>
            <a:ext uri="{FF2B5EF4-FFF2-40B4-BE49-F238E27FC236}">
              <a16:creationId xmlns:a16="http://schemas.microsoft.com/office/drawing/2014/main" id="{38540EEC-6468-467D-857E-96AFB986BACE}"/>
            </a:ext>
          </a:extLst>
        </xdr:cNvPr>
        <xdr:cNvPicPr>
          <a:picLocks noChangeAspect="1"/>
        </xdr:cNvPicPr>
      </xdr:nvPicPr>
      <xdr:blipFill>
        <a:blip xmlns:r="http://schemas.openxmlformats.org/officeDocument/2006/relationships" r:embed="rId16"/>
        <a:stretch>
          <a:fillRect/>
        </a:stretch>
      </xdr:blipFill>
      <xdr:spPr>
        <a:xfrm>
          <a:off x="5068146" y="42907373"/>
          <a:ext cx="3421380" cy="2369820"/>
        </a:xfrm>
        <a:prstGeom prst="rect">
          <a:avLst/>
        </a:prstGeom>
      </xdr:spPr>
    </xdr:pic>
    <xdr:clientData/>
  </xdr:twoCellAnchor>
  <xdr:twoCellAnchor editAs="oneCell">
    <xdr:from>
      <xdr:col>0</xdr:col>
      <xdr:colOff>402167</xdr:colOff>
      <xdr:row>69</xdr:row>
      <xdr:rowOff>84667</xdr:rowOff>
    </xdr:from>
    <xdr:to>
      <xdr:col>4</xdr:col>
      <xdr:colOff>706967</xdr:colOff>
      <xdr:row>82</xdr:row>
      <xdr:rowOff>122767</xdr:rowOff>
    </xdr:to>
    <xdr:pic>
      <xdr:nvPicPr>
        <xdr:cNvPr id="19" name="Imagen 18">
          <a:extLst>
            <a:ext uri="{FF2B5EF4-FFF2-40B4-BE49-F238E27FC236}">
              <a16:creationId xmlns:a16="http://schemas.microsoft.com/office/drawing/2014/main" id="{EA991D5B-9280-4724-B400-C4672466871D}"/>
            </a:ext>
          </a:extLst>
        </xdr:cNvPr>
        <xdr:cNvPicPr>
          <a:picLocks noChangeAspect="1"/>
        </xdr:cNvPicPr>
      </xdr:nvPicPr>
      <xdr:blipFill>
        <a:blip xmlns:r="http://schemas.openxmlformats.org/officeDocument/2006/relationships" r:embed="rId17"/>
        <a:stretch>
          <a:fillRect/>
        </a:stretch>
      </xdr:blipFill>
      <xdr:spPr>
        <a:xfrm>
          <a:off x="402167" y="1441027"/>
          <a:ext cx="3474720" cy="2415540"/>
        </a:xfrm>
        <a:prstGeom prst="rect">
          <a:avLst/>
        </a:prstGeom>
      </xdr:spPr>
    </xdr:pic>
    <xdr:clientData/>
  </xdr:twoCellAnchor>
  <xdr:twoCellAnchor editAs="oneCell">
    <xdr:from>
      <xdr:col>6</xdr:col>
      <xdr:colOff>412750</xdr:colOff>
      <xdr:row>69</xdr:row>
      <xdr:rowOff>42333</xdr:rowOff>
    </xdr:from>
    <xdr:to>
      <xdr:col>10</xdr:col>
      <xdr:colOff>146050</xdr:colOff>
      <xdr:row>82</xdr:row>
      <xdr:rowOff>80433</xdr:rowOff>
    </xdr:to>
    <xdr:pic>
      <xdr:nvPicPr>
        <xdr:cNvPr id="20" name="Imagen 19">
          <a:extLst>
            <a:ext uri="{FF2B5EF4-FFF2-40B4-BE49-F238E27FC236}">
              <a16:creationId xmlns:a16="http://schemas.microsoft.com/office/drawing/2014/main" id="{A9389E2E-85CB-4FEA-8A4D-46F3D6F009C3}"/>
            </a:ext>
          </a:extLst>
        </xdr:cNvPr>
        <xdr:cNvPicPr>
          <a:picLocks noChangeAspect="1"/>
        </xdr:cNvPicPr>
      </xdr:nvPicPr>
      <xdr:blipFill>
        <a:blip xmlns:r="http://schemas.openxmlformats.org/officeDocument/2006/relationships" r:embed="rId18"/>
        <a:stretch>
          <a:fillRect/>
        </a:stretch>
      </xdr:blipFill>
      <xdr:spPr>
        <a:xfrm>
          <a:off x="5015230" y="1398693"/>
          <a:ext cx="3482340" cy="2415540"/>
        </a:xfrm>
        <a:prstGeom prst="rect">
          <a:avLst/>
        </a:prstGeom>
      </xdr:spPr>
    </xdr:pic>
    <xdr:clientData/>
  </xdr:twoCellAnchor>
  <xdr:twoCellAnchor editAs="oneCell">
    <xdr:from>
      <xdr:col>0</xdr:col>
      <xdr:colOff>402167</xdr:colOff>
      <xdr:row>85</xdr:row>
      <xdr:rowOff>105833</xdr:rowOff>
    </xdr:from>
    <xdr:to>
      <xdr:col>4</xdr:col>
      <xdr:colOff>706967</xdr:colOff>
      <xdr:row>98</xdr:row>
      <xdr:rowOff>143933</xdr:rowOff>
    </xdr:to>
    <xdr:pic>
      <xdr:nvPicPr>
        <xdr:cNvPr id="21" name="Imagen 20">
          <a:extLst>
            <a:ext uri="{FF2B5EF4-FFF2-40B4-BE49-F238E27FC236}">
              <a16:creationId xmlns:a16="http://schemas.microsoft.com/office/drawing/2014/main" id="{962CB66D-E296-4003-ABFB-8A29A544AA9B}"/>
            </a:ext>
          </a:extLst>
        </xdr:cNvPr>
        <xdr:cNvPicPr>
          <a:picLocks noChangeAspect="1"/>
        </xdr:cNvPicPr>
      </xdr:nvPicPr>
      <xdr:blipFill>
        <a:blip xmlns:r="http://schemas.openxmlformats.org/officeDocument/2006/relationships" r:embed="rId19"/>
        <a:stretch>
          <a:fillRect/>
        </a:stretch>
      </xdr:blipFill>
      <xdr:spPr>
        <a:xfrm>
          <a:off x="402167" y="4403513"/>
          <a:ext cx="3474720" cy="2415540"/>
        </a:xfrm>
        <a:prstGeom prst="rect">
          <a:avLst/>
        </a:prstGeom>
      </xdr:spPr>
    </xdr:pic>
    <xdr:clientData/>
  </xdr:twoCellAnchor>
  <xdr:twoCellAnchor editAs="oneCell">
    <xdr:from>
      <xdr:col>6</xdr:col>
      <xdr:colOff>423334</xdr:colOff>
      <xdr:row>85</xdr:row>
      <xdr:rowOff>95250</xdr:rowOff>
    </xdr:from>
    <xdr:to>
      <xdr:col>10</xdr:col>
      <xdr:colOff>156634</xdr:colOff>
      <xdr:row>98</xdr:row>
      <xdr:rowOff>133350</xdr:rowOff>
    </xdr:to>
    <xdr:pic>
      <xdr:nvPicPr>
        <xdr:cNvPr id="22" name="Imagen 21">
          <a:extLst>
            <a:ext uri="{FF2B5EF4-FFF2-40B4-BE49-F238E27FC236}">
              <a16:creationId xmlns:a16="http://schemas.microsoft.com/office/drawing/2014/main" id="{D2252ECB-C022-4B06-A977-0FDA96207161}"/>
            </a:ext>
          </a:extLst>
        </xdr:cNvPr>
        <xdr:cNvPicPr>
          <a:picLocks noChangeAspect="1"/>
        </xdr:cNvPicPr>
      </xdr:nvPicPr>
      <xdr:blipFill>
        <a:blip xmlns:r="http://schemas.openxmlformats.org/officeDocument/2006/relationships" r:embed="rId20"/>
        <a:stretch>
          <a:fillRect/>
        </a:stretch>
      </xdr:blipFill>
      <xdr:spPr>
        <a:xfrm>
          <a:off x="5025814" y="4392930"/>
          <a:ext cx="3482340" cy="2415540"/>
        </a:xfrm>
        <a:prstGeom prst="rect">
          <a:avLst/>
        </a:prstGeom>
      </xdr:spPr>
    </xdr:pic>
    <xdr:clientData/>
  </xdr:twoCellAnchor>
  <xdr:twoCellAnchor editAs="oneCell">
    <xdr:from>
      <xdr:col>0</xdr:col>
      <xdr:colOff>391584</xdr:colOff>
      <xdr:row>133</xdr:row>
      <xdr:rowOff>95250</xdr:rowOff>
    </xdr:from>
    <xdr:to>
      <xdr:col>4</xdr:col>
      <xdr:colOff>704004</xdr:colOff>
      <xdr:row>146</xdr:row>
      <xdr:rowOff>140970</xdr:rowOff>
    </xdr:to>
    <xdr:pic>
      <xdr:nvPicPr>
        <xdr:cNvPr id="23" name="Imagen 22">
          <a:extLst>
            <a:ext uri="{FF2B5EF4-FFF2-40B4-BE49-F238E27FC236}">
              <a16:creationId xmlns:a16="http://schemas.microsoft.com/office/drawing/2014/main" id="{EA16C073-699D-41CA-8CEF-0EDF61D5EC66}"/>
            </a:ext>
          </a:extLst>
        </xdr:cNvPr>
        <xdr:cNvPicPr>
          <a:picLocks noChangeAspect="1"/>
        </xdr:cNvPicPr>
      </xdr:nvPicPr>
      <xdr:blipFill>
        <a:blip xmlns:r="http://schemas.openxmlformats.org/officeDocument/2006/relationships" r:embed="rId21"/>
        <a:stretch>
          <a:fillRect/>
        </a:stretch>
      </xdr:blipFill>
      <xdr:spPr>
        <a:xfrm>
          <a:off x="391584" y="10275570"/>
          <a:ext cx="3482340" cy="2423160"/>
        </a:xfrm>
        <a:prstGeom prst="rect">
          <a:avLst/>
        </a:prstGeom>
      </xdr:spPr>
    </xdr:pic>
    <xdr:clientData/>
  </xdr:twoCellAnchor>
  <xdr:twoCellAnchor editAs="oneCell">
    <xdr:from>
      <xdr:col>6</xdr:col>
      <xdr:colOff>444500</xdr:colOff>
      <xdr:row>133</xdr:row>
      <xdr:rowOff>74083</xdr:rowOff>
    </xdr:from>
    <xdr:to>
      <xdr:col>10</xdr:col>
      <xdr:colOff>185420</xdr:colOff>
      <xdr:row>146</xdr:row>
      <xdr:rowOff>119803</xdr:rowOff>
    </xdr:to>
    <xdr:pic>
      <xdr:nvPicPr>
        <xdr:cNvPr id="24" name="Imagen 23">
          <a:extLst>
            <a:ext uri="{FF2B5EF4-FFF2-40B4-BE49-F238E27FC236}">
              <a16:creationId xmlns:a16="http://schemas.microsoft.com/office/drawing/2014/main" id="{E4FC801E-CC7E-4739-971F-708B68FD9CA8}"/>
            </a:ext>
          </a:extLst>
        </xdr:cNvPr>
        <xdr:cNvPicPr>
          <a:picLocks noChangeAspect="1"/>
        </xdr:cNvPicPr>
      </xdr:nvPicPr>
      <xdr:blipFill>
        <a:blip xmlns:r="http://schemas.openxmlformats.org/officeDocument/2006/relationships" r:embed="rId22"/>
        <a:stretch>
          <a:fillRect/>
        </a:stretch>
      </xdr:blipFill>
      <xdr:spPr>
        <a:xfrm>
          <a:off x="5046980" y="10254403"/>
          <a:ext cx="3489960" cy="2423160"/>
        </a:xfrm>
        <a:prstGeom prst="rect">
          <a:avLst/>
        </a:prstGeom>
      </xdr:spPr>
    </xdr:pic>
    <xdr:clientData/>
  </xdr:twoCellAnchor>
  <xdr:twoCellAnchor editAs="oneCell">
    <xdr:from>
      <xdr:col>0</xdr:col>
      <xdr:colOff>444500</xdr:colOff>
      <xdr:row>149</xdr:row>
      <xdr:rowOff>63500</xdr:rowOff>
    </xdr:from>
    <xdr:to>
      <xdr:col>4</xdr:col>
      <xdr:colOff>718820</xdr:colOff>
      <xdr:row>162</xdr:row>
      <xdr:rowOff>78740</xdr:rowOff>
    </xdr:to>
    <xdr:pic>
      <xdr:nvPicPr>
        <xdr:cNvPr id="25" name="Imagen 24">
          <a:extLst>
            <a:ext uri="{FF2B5EF4-FFF2-40B4-BE49-F238E27FC236}">
              <a16:creationId xmlns:a16="http://schemas.microsoft.com/office/drawing/2014/main" id="{0CC5590E-41C7-47F3-AD79-7131388A6397}"/>
            </a:ext>
          </a:extLst>
        </xdr:cNvPr>
        <xdr:cNvPicPr>
          <a:picLocks noChangeAspect="1"/>
        </xdr:cNvPicPr>
      </xdr:nvPicPr>
      <xdr:blipFill>
        <a:blip xmlns:r="http://schemas.openxmlformats.org/officeDocument/2006/relationships" r:embed="rId23"/>
        <a:stretch>
          <a:fillRect/>
        </a:stretch>
      </xdr:blipFill>
      <xdr:spPr>
        <a:xfrm>
          <a:off x="444500" y="13185140"/>
          <a:ext cx="3444240" cy="2392680"/>
        </a:xfrm>
        <a:prstGeom prst="rect">
          <a:avLst/>
        </a:prstGeom>
      </xdr:spPr>
    </xdr:pic>
    <xdr:clientData/>
  </xdr:twoCellAnchor>
  <xdr:twoCellAnchor editAs="oneCell">
    <xdr:from>
      <xdr:col>6</xdr:col>
      <xdr:colOff>476250</xdr:colOff>
      <xdr:row>149</xdr:row>
      <xdr:rowOff>63500</xdr:rowOff>
    </xdr:from>
    <xdr:to>
      <xdr:col>10</xdr:col>
      <xdr:colOff>186690</xdr:colOff>
      <xdr:row>162</xdr:row>
      <xdr:rowOff>86360</xdr:rowOff>
    </xdr:to>
    <xdr:pic>
      <xdr:nvPicPr>
        <xdr:cNvPr id="26" name="Imagen 25">
          <a:extLst>
            <a:ext uri="{FF2B5EF4-FFF2-40B4-BE49-F238E27FC236}">
              <a16:creationId xmlns:a16="http://schemas.microsoft.com/office/drawing/2014/main" id="{0C27E983-1454-4192-A535-4899C0A35C5E}"/>
            </a:ext>
          </a:extLst>
        </xdr:cNvPr>
        <xdr:cNvPicPr>
          <a:picLocks noChangeAspect="1"/>
        </xdr:cNvPicPr>
      </xdr:nvPicPr>
      <xdr:blipFill>
        <a:blip xmlns:r="http://schemas.openxmlformats.org/officeDocument/2006/relationships" r:embed="rId24"/>
        <a:stretch>
          <a:fillRect/>
        </a:stretch>
      </xdr:blipFill>
      <xdr:spPr>
        <a:xfrm>
          <a:off x="5078730" y="13185140"/>
          <a:ext cx="3459480" cy="2400300"/>
        </a:xfrm>
        <a:prstGeom prst="rect">
          <a:avLst/>
        </a:prstGeom>
      </xdr:spPr>
    </xdr:pic>
    <xdr:clientData/>
  </xdr:twoCellAnchor>
  <xdr:twoCellAnchor editAs="oneCell">
    <xdr:from>
      <xdr:col>0</xdr:col>
      <xdr:colOff>285750</xdr:colOff>
      <xdr:row>181</xdr:row>
      <xdr:rowOff>105834</xdr:rowOff>
    </xdr:from>
    <xdr:to>
      <xdr:col>4</xdr:col>
      <xdr:colOff>590550</xdr:colOff>
      <xdr:row>194</xdr:row>
      <xdr:rowOff>143934</xdr:rowOff>
    </xdr:to>
    <xdr:pic>
      <xdr:nvPicPr>
        <xdr:cNvPr id="27" name="Imagen 26">
          <a:extLst>
            <a:ext uri="{FF2B5EF4-FFF2-40B4-BE49-F238E27FC236}">
              <a16:creationId xmlns:a16="http://schemas.microsoft.com/office/drawing/2014/main" id="{ABB69CFD-C6DA-4EF9-BD39-1A80BB779235}"/>
            </a:ext>
          </a:extLst>
        </xdr:cNvPr>
        <xdr:cNvPicPr>
          <a:picLocks noChangeAspect="1"/>
        </xdr:cNvPicPr>
      </xdr:nvPicPr>
      <xdr:blipFill>
        <a:blip xmlns:r="http://schemas.openxmlformats.org/officeDocument/2006/relationships" r:embed="rId25"/>
        <a:stretch>
          <a:fillRect/>
        </a:stretch>
      </xdr:blipFill>
      <xdr:spPr>
        <a:xfrm>
          <a:off x="285750" y="19110114"/>
          <a:ext cx="3474720" cy="2415540"/>
        </a:xfrm>
        <a:prstGeom prst="rect">
          <a:avLst/>
        </a:prstGeom>
      </xdr:spPr>
    </xdr:pic>
    <xdr:clientData/>
  </xdr:twoCellAnchor>
  <xdr:twoCellAnchor editAs="oneCell">
    <xdr:from>
      <xdr:col>6</xdr:col>
      <xdr:colOff>412750</xdr:colOff>
      <xdr:row>181</xdr:row>
      <xdr:rowOff>63500</xdr:rowOff>
    </xdr:from>
    <xdr:to>
      <xdr:col>10</xdr:col>
      <xdr:colOff>69850</xdr:colOff>
      <xdr:row>194</xdr:row>
      <xdr:rowOff>40640</xdr:rowOff>
    </xdr:to>
    <xdr:pic>
      <xdr:nvPicPr>
        <xdr:cNvPr id="28" name="Imagen 27">
          <a:extLst>
            <a:ext uri="{FF2B5EF4-FFF2-40B4-BE49-F238E27FC236}">
              <a16:creationId xmlns:a16="http://schemas.microsoft.com/office/drawing/2014/main" id="{8C6A2EF0-ABF7-4690-9EE4-086C3608DF61}"/>
            </a:ext>
          </a:extLst>
        </xdr:cNvPr>
        <xdr:cNvPicPr>
          <a:picLocks noChangeAspect="1"/>
        </xdr:cNvPicPr>
      </xdr:nvPicPr>
      <xdr:blipFill>
        <a:blip xmlns:r="http://schemas.openxmlformats.org/officeDocument/2006/relationships" r:embed="rId26"/>
        <a:stretch>
          <a:fillRect/>
        </a:stretch>
      </xdr:blipFill>
      <xdr:spPr>
        <a:xfrm>
          <a:off x="5015230" y="19067780"/>
          <a:ext cx="3406140" cy="2354580"/>
        </a:xfrm>
        <a:prstGeom prst="rect">
          <a:avLst/>
        </a:prstGeom>
      </xdr:spPr>
    </xdr:pic>
    <xdr:clientData/>
  </xdr:twoCellAnchor>
  <xdr:twoCellAnchor editAs="oneCell">
    <xdr:from>
      <xdr:col>0</xdr:col>
      <xdr:colOff>328083</xdr:colOff>
      <xdr:row>213</xdr:row>
      <xdr:rowOff>74084</xdr:rowOff>
    </xdr:from>
    <xdr:to>
      <xdr:col>4</xdr:col>
      <xdr:colOff>642810</xdr:colOff>
      <xdr:row>226</xdr:row>
      <xdr:rowOff>117584</xdr:rowOff>
    </xdr:to>
    <xdr:pic>
      <xdr:nvPicPr>
        <xdr:cNvPr id="29" name="Imagen 28">
          <a:extLst>
            <a:ext uri="{FF2B5EF4-FFF2-40B4-BE49-F238E27FC236}">
              <a16:creationId xmlns:a16="http://schemas.microsoft.com/office/drawing/2014/main" id="{8B4E3D15-605B-47A1-B890-447EBAC66842}"/>
            </a:ext>
          </a:extLst>
        </xdr:cNvPr>
        <xdr:cNvPicPr>
          <a:picLocks noChangeAspect="1"/>
        </xdr:cNvPicPr>
      </xdr:nvPicPr>
      <xdr:blipFill>
        <a:blip xmlns:r="http://schemas.openxmlformats.org/officeDocument/2006/relationships" r:embed="rId27"/>
        <a:stretch>
          <a:fillRect/>
        </a:stretch>
      </xdr:blipFill>
      <xdr:spPr>
        <a:xfrm>
          <a:off x="328083" y="25014344"/>
          <a:ext cx="3484647" cy="2520000"/>
        </a:xfrm>
        <a:prstGeom prst="rect">
          <a:avLst/>
        </a:prstGeom>
      </xdr:spPr>
    </xdr:pic>
    <xdr:clientData/>
  </xdr:twoCellAnchor>
  <xdr:twoCellAnchor editAs="oneCell">
    <xdr:from>
      <xdr:col>6</xdr:col>
      <xdr:colOff>486833</xdr:colOff>
      <xdr:row>213</xdr:row>
      <xdr:rowOff>74083</xdr:rowOff>
    </xdr:from>
    <xdr:to>
      <xdr:col>10</xdr:col>
      <xdr:colOff>220133</xdr:colOff>
      <xdr:row>226</xdr:row>
      <xdr:rowOff>112183</xdr:rowOff>
    </xdr:to>
    <xdr:pic>
      <xdr:nvPicPr>
        <xdr:cNvPr id="30" name="Imagen 29">
          <a:extLst>
            <a:ext uri="{FF2B5EF4-FFF2-40B4-BE49-F238E27FC236}">
              <a16:creationId xmlns:a16="http://schemas.microsoft.com/office/drawing/2014/main" id="{6631BC87-7BD3-4986-815D-BA5DBAA69A09}"/>
            </a:ext>
          </a:extLst>
        </xdr:cNvPr>
        <xdr:cNvPicPr>
          <a:picLocks noChangeAspect="1"/>
        </xdr:cNvPicPr>
      </xdr:nvPicPr>
      <xdr:blipFill>
        <a:blip xmlns:r="http://schemas.openxmlformats.org/officeDocument/2006/relationships" r:embed="rId28"/>
        <a:stretch>
          <a:fillRect/>
        </a:stretch>
      </xdr:blipFill>
      <xdr:spPr>
        <a:xfrm>
          <a:off x="5089313" y="25014343"/>
          <a:ext cx="3482340" cy="2514600"/>
        </a:xfrm>
        <a:prstGeom prst="rect">
          <a:avLst/>
        </a:prstGeom>
      </xdr:spPr>
    </xdr:pic>
    <xdr:clientData/>
  </xdr:twoCellAnchor>
  <xdr:twoCellAnchor editAs="oneCell">
    <xdr:from>
      <xdr:col>0</xdr:col>
      <xdr:colOff>486833</xdr:colOff>
      <xdr:row>229</xdr:row>
      <xdr:rowOff>63500</xdr:rowOff>
    </xdr:from>
    <xdr:to>
      <xdr:col>4</xdr:col>
      <xdr:colOff>799253</xdr:colOff>
      <xdr:row>242</xdr:row>
      <xdr:rowOff>109220</xdr:rowOff>
    </xdr:to>
    <xdr:pic>
      <xdr:nvPicPr>
        <xdr:cNvPr id="31" name="Imagen 30">
          <a:extLst>
            <a:ext uri="{FF2B5EF4-FFF2-40B4-BE49-F238E27FC236}">
              <a16:creationId xmlns:a16="http://schemas.microsoft.com/office/drawing/2014/main" id="{3017A08C-C630-4E1B-8D43-29B253AE680B}"/>
            </a:ext>
          </a:extLst>
        </xdr:cNvPr>
        <xdr:cNvPicPr>
          <a:picLocks noChangeAspect="1"/>
        </xdr:cNvPicPr>
      </xdr:nvPicPr>
      <xdr:blipFill>
        <a:blip xmlns:r="http://schemas.openxmlformats.org/officeDocument/2006/relationships" r:embed="rId29"/>
        <a:stretch>
          <a:fillRect/>
        </a:stretch>
      </xdr:blipFill>
      <xdr:spPr>
        <a:xfrm>
          <a:off x="486833" y="28051760"/>
          <a:ext cx="3482340" cy="2522220"/>
        </a:xfrm>
        <a:prstGeom prst="rect">
          <a:avLst/>
        </a:prstGeom>
      </xdr:spPr>
    </xdr:pic>
    <xdr:clientData/>
  </xdr:twoCellAnchor>
  <xdr:twoCellAnchor editAs="oneCell">
    <xdr:from>
      <xdr:col>6</xdr:col>
      <xdr:colOff>423333</xdr:colOff>
      <xdr:row>229</xdr:row>
      <xdr:rowOff>42333</xdr:rowOff>
    </xdr:from>
    <xdr:to>
      <xdr:col>10</xdr:col>
      <xdr:colOff>164253</xdr:colOff>
      <xdr:row>242</xdr:row>
      <xdr:rowOff>88053</xdr:rowOff>
    </xdr:to>
    <xdr:pic>
      <xdr:nvPicPr>
        <xdr:cNvPr id="32" name="Imagen 31">
          <a:extLst>
            <a:ext uri="{FF2B5EF4-FFF2-40B4-BE49-F238E27FC236}">
              <a16:creationId xmlns:a16="http://schemas.microsoft.com/office/drawing/2014/main" id="{7C32C787-CBDA-4FE3-8BBB-C43EB9840B24}"/>
            </a:ext>
          </a:extLst>
        </xdr:cNvPr>
        <xdr:cNvPicPr>
          <a:picLocks noChangeAspect="1"/>
        </xdr:cNvPicPr>
      </xdr:nvPicPr>
      <xdr:blipFill>
        <a:blip xmlns:r="http://schemas.openxmlformats.org/officeDocument/2006/relationships" r:embed="rId30"/>
        <a:stretch>
          <a:fillRect/>
        </a:stretch>
      </xdr:blipFill>
      <xdr:spPr>
        <a:xfrm>
          <a:off x="5025813" y="28030593"/>
          <a:ext cx="3489960" cy="2522220"/>
        </a:xfrm>
        <a:prstGeom prst="rect">
          <a:avLst/>
        </a:prstGeom>
      </xdr:spPr>
    </xdr:pic>
    <xdr:clientData/>
  </xdr:twoCellAnchor>
  <xdr:twoCellAnchor editAs="oneCell">
    <xdr:from>
      <xdr:col>0</xdr:col>
      <xdr:colOff>391584</xdr:colOff>
      <xdr:row>293</xdr:row>
      <xdr:rowOff>137583</xdr:rowOff>
    </xdr:from>
    <xdr:to>
      <xdr:col>4</xdr:col>
      <xdr:colOff>696384</xdr:colOff>
      <xdr:row>306</xdr:row>
      <xdr:rowOff>175683</xdr:rowOff>
    </xdr:to>
    <xdr:pic>
      <xdr:nvPicPr>
        <xdr:cNvPr id="33" name="Imagen 32">
          <a:extLst>
            <a:ext uri="{FF2B5EF4-FFF2-40B4-BE49-F238E27FC236}">
              <a16:creationId xmlns:a16="http://schemas.microsoft.com/office/drawing/2014/main" id="{DCED2838-392F-4CE4-AE34-00CF2AD62A96}"/>
            </a:ext>
          </a:extLst>
        </xdr:cNvPr>
        <xdr:cNvPicPr>
          <a:picLocks noChangeAspect="1"/>
        </xdr:cNvPicPr>
      </xdr:nvPicPr>
      <xdr:blipFill>
        <a:blip xmlns:r="http://schemas.openxmlformats.org/officeDocument/2006/relationships" r:embed="rId31"/>
        <a:stretch>
          <a:fillRect/>
        </a:stretch>
      </xdr:blipFill>
      <xdr:spPr>
        <a:xfrm>
          <a:off x="391584" y="31173843"/>
          <a:ext cx="3474720" cy="2415540"/>
        </a:xfrm>
        <a:prstGeom prst="rect">
          <a:avLst/>
        </a:prstGeom>
      </xdr:spPr>
    </xdr:pic>
    <xdr:clientData/>
  </xdr:twoCellAnchor>
  <xdr:twoCellAnchor editAs="oneCell">
    <xdr:from>
      <xdr:col>6</xdr:col>
      <xdr:colOff>476250</xdr:colOff>
      <xdr:row>293</xdr:row>
      <xdr:rowOff>74083</xdr:rowOff>
    </xdr:from>
    <xdr:to>
      <xdr:col>10</xdr:col>
      <xdr:colOff>209550</xdr:colOff>
      <xdr:row>306</xdr:row>
      <xdr:rowOff>112183</xdr:rowOff>
    </xdr:to>
    <xdr:pic>
      <xdr:nvPicPr>
        <xdr:cNvPr id="34" name="Imagen 33">
          <a:extLst>
            <a:ext uri="{FF2B5EF4-FFF2-40B4-BE49-F238E27FC236}">
              <a16:creationId xmlns:a16="http://schemas.microsoft.com/office/drawing/2014/main" id="{A41F6337-5563-4E24-BE9E-C5F9D821D9C6}"/>
            </a:ext>
          </a:extLst>
        </xdr:cNvPr>
        <xdr:cNvPicPr>
          <a:picLocks noChangeAspect="1"/>
        </xdr:cNvPicPr>
      </xdr:nvPicPr>
      <xdr:blipFill>
        <a:blip xmlns:r="http://schemas.openxmlformats.org/officeDocument/2006/relationships" r:embed="rId32"/>
        <a:stretch>
          <a:fillRect/>
        </a:stretch>
      </xdr:blipFill>
      <xdr:spPr>
        <a:xfrm>
          <a:off x="5078730" y="31110343"/>
          <a:ext cx="3482340" cy="2415540"/>
        </a:xfrm>
        <a:prstGeom prst="rect">
          <a:avLst/>
        </a:prstGeom>
      </xdr:spPr>
    </xdr:pic>
    <xdr:clientData/>
  </xdr:twoCellAnchor>
  <xdr:twoCellAnchor editAs="oneCell">
    <xdr:from>
      <xdr:col>0</xdr:col>
      <xdr:colOff>381000</xdr:colOff>
      <xdr:row>309</xdr:row>
      <xdr:rowOff>84667</xdr:rowOff>
    </xdr:from>
    <xdr:to>
      <xdr:col>4</xdr:col>
      <xdr:colOff>690462</xdr:colOff>
      <xdr:row>322</xdr:row>
      <xdr:rowOff>128167</xdr:rowOff>
    </xdr:to>
    <xdr:pic>
      <xdr:nvPicPr>
        <xdr:cNvPr id="35" name="Imagen 34">
          <a:extLst>
            <a:ext uri="{FF2B5EF4-FFF2-40B4-BE49-F238E27FC236}">
              <a16:creationId xmlns:a16="http://schemas.microsoft.com/office/drawing/2014/main" id="{FA36E2FC-5B58-4280-9FE0-6B01829A0F08}"/>
            </a:ext>
          </a:extLst>
        </xdr:cNvPr>
        <xdr:cNvPicPr>
          <a:picLocks noChangeAspect="1"/>
        </xdr:cNvPicPr>
      </xdr:nvPicPr>
      <xdr:blipFill>
        <a:blip xmlns:r="http://schemas.openxmlformats.org/officeDocument/2006/relationships" r:embed="rId33"/>
        <a:stretch>
          <a:fillRect/>
        </a:stretch>
      </xdr:blipFill>
      <xdr:spPr>
        <a:xfrm>
          <a:off x="381000" y="34062247"/>
          <a:ext cx="3479382" cy="2420940"/>
        </a:xfrm>
        <a:prstGeom prst="rect">
          <a:avLst/>
        </a:prstGeom>
      </xdr:spPr>
    </xdr:pic>
    <xdr:clientData/>
  </xdr:twoCellAnchor>
  <xdr:twoCellAnchor editAs="oneCell">
    <xdr:from>
      <xdr:col>6</xdr:col>
      <xdr:colOff>444500</xdr:colOff>
      <xdr:row>309</xdr:row>
      <xdr:rowOff>52917</xdr:rowOff>
    </xdr:from>
    <xdr:to>
      <xdr:col>10</xdr:col>
      <xdr:colOff>182462</xdr:colOff>
      <xdr:row>322</xdr:row>
      <xdr:rowOff>96417</xdr:rowOff>
    </xdr:to>
    <xdr:pic>
      <xdr:nvPicPr>
        <xdr:cNvPr id="36" name="Imagen 35">
          <a:extLst>
            <a:ext uri="{FF2B5EF4-FFF2-40B4-BE49-F238E27FC236}">
              <a16:creationId xmlns:a16="http://schemas.microsoft.com/office/drawing/2014/main" id="{D56FF53D-D994-41EA-AB99-ED19A2E0FB1A}"/>
            </a:ext>
          </a:extLst>
        </xdr:cNvPr>
        <xdr:cNvPicPr>
          <a:picLocks noChangeAspect="1"/>
        </xdr:cNvPicPr>
      </xdr:nvPicPr>
      <xdr:blipFill>
        <a:blip xmlns:r="http://schemas.openxmlformats.org/officeDocument/2006/relationships" r:embed="rId34"/>
        <a:stretch>
          <a:fillRect/>
        </a:stretch>
      </xdr:blipFill>
      <xdr:spPr>
        <a:xfrm>
          <a:off x="5046980" y="34030497"/>
          <a:ext cx="3487002" cy="2420940"/>
        </a:xfrm>
        <a:prstGeom prst="rect">
          <a:avLst/>
        </a:prstGeom>
      </xdr:spPr>
    </xdr:pic>
    <xdr:clientData/>
  </xdr:twoCellAnchor>
  <xdr:twoCellAnchor editAs="oneCell">
    <xdr:from>
      <xdr:col>0</xdr:col>
      <xdr:colOff>381000</xdr:colOff>
      <xdr:row>325</xdr:row>
      <xdr:rowOff>74083</xdr:rowOff>
    </xdr:from>
    <xdr:to>
      <xdr:col>4</xdr:col>
      <xdr:colOff>690415</xdr:colOff>
      <xdr:row>338</xdr:row>
      <xdr:rowOff>117583</xdr:rowOff>
    </xdr:to>
    <xdr:pic>
      <xdr:nvPicPr>
        <xdr:cNvPr id="37" name="Imagen 36">
          <a:extLst>
            <a:ext uri="{FF2B5EF4-FFF2-40B4-BE49-F238E27FC236}">
              <a16:creationId xmlns:a16="http://schemas.microsoft.com/office/drawing/2014/main" id="{A9A32EA9-5241-49DD-8E86-334C80A681F9}"/>
            </a:ext>
          </a:extLst>
        </xdr:cNvPr>
        <xdr:cNvPicPr>
          <a:picLocks noChangeAspect="1"/>
        </xdr:cNvPicPr>
      </xdr:nvPicPr>
      <xdr:blipFill>
        <a:blip xmlns:r="http://schemas.openxmlformats.org/officeDocument/2006/relationships" r:embed="rId35"/>
        <a:stretch>
          <a:fillRect/>
        </a:stretch>
      </xdr:blipFill>
      <xdr:spPr>
        <a:xfrm>
          <a:off x="381000" y="36992983"/>
          <a:ext cx="3479335" cy="2420940"/>
        </a:xfrm>
        <a:prstGeom prst="rect">
          <a:avLst/>
        </a:prstGeom>
      </xdr:spPr>
    </xdr:pic>
    <xdr:clientData/>
  </xdr:twoCellAnchor>
  <xdr:twoCellAnchor editAs="oneCell">
    <xdr:from>
      <xdr:col>6</xdr:col>
      <xdr:colOff>391583</xdr:colOff>
      <xdr:row>325</xdr:row>
      <xdr:rowOff>95250</xdr:rowOff>
    </xdr:from>
    <xdr:to>
      <xdr:col>10</xdr:col>
      <xdr:colOff>129498</xdr:colOff>
      <xdr:row>338</xdr:row>
      <xdr:rowOff>138750</xdr:rowOff>
    </xdr:to>
    <xdr:pic>
      <xdr:nvPicPr>
        <xdr:cNvPr id="38" name="Imagen 37">
          <a:extLst>
            <a:ext uri="{FF2B5EF4-FFF2-40B4-BE49-F238E27FC236}">
              <a16:creationId xmlns:a16="http://schemas.microsoft.com/office/drawing/2014/main" id="{9F7C35A0-03F0-46AD-A428-DF1DDC46CD5A}"/>
            </a:ext>
          </a:extLst>
        </xdr:cNvPr>
        <xdr:cNvPicPr>
          <a:picLocks noChangeAspect="1"/>
        </xdr:cNvPicPr>
      </xdr:nvPicPr>
      <xdr:blipFill>
        <a:blip xmlns:r="http://schemas.openxmlformats.org/officeDocument/2006/relationships" r:embed="rId36"/>
        <a:stretch>
          <a:fillRect/>
        </a:stretch>
      </xdr:blipFill>
      <xdr:spPr>
        <a:xfrm>
          <a:off x="4994063" y="37014150"/>
          <a:ext cx="3486955" cy="2420940"/>
        </a:xfrm>
        <a:prstGeom prst="rect">
          <a:avLst/>
        </a:prstGeom>
      </xdr:spPr>
    </xdr:pic>
    <xdr:clientData/>
  </xdr:twoCellAnchor>
  <xdr:twoCellAnchor editAs="oneCell">
    <xdr:from>
      <xdr:col>0</xdr:col>
      <xdr:colOff>370417</xdr:colOff>
      <xdr:row>341</xdr:row>
      <xdr:rowOff>105834</xdr:rowOff>
    </xdr:from>
    <xdr:to>
      <xdr:col>4</xdr:col>
      <xdr:colOff>682417</xdr:colOff>
      <xdr:row>354</xdr:row>
      <xdr:rowOff>149334</xdr:rowOff>
    </xdr:to>
    <xdr:pic>
      <xdr:nvPicPr>
        <xdr:cNvPr id="39" name="Imagen 38">
          <a:extLst>
            <a:ext uri="{FF2B5EF4-FFF2-40B4-BE49-F238E27FC236}">
              <a16:creationId xmlns:a16="http://schemas.microsoft.com/office/drawing/2014/main" id="{321FEAE6-A0C1-4758-895E-EF7A88D0C82D}"/>
            </a:ext>
          </a:extLst>
        </xdr:cNvPr>
        <xdr:cNvPicPr>
          <a:picLocks noChangeAspect="1"/>
        </xdr:cNvPicPr>
      </xdr:nvPicPr>
      <xdr:blipFill>
        <a:blip xmlns:r="http://schemas.openxmlformats.org/officeDocument/2006/relationships" r:embed="rId37"/>
        <a:stretch>
          <a:fillRect/>
        </a:stretch>
      </xdr:blipFill>
      <xdr:spPr>
        <a:xfrm>
          <a:off x="370417" y="39966054"/>
          <a:ext cx="3481920" cy="2420940"/>
        </a:xfrm>
        <a:prstGeom prst="rect">
          <a:avLst/>
        </a:prstGeom>
      </xdr:spPr>
    </xdr:pic>
    <xdr:clientData/>
  </xdr:twoCellAnchor>
  <xdr:twoCellAnchor editAs="oneCell">
    <xdr:from>
      <xdr:col>6</xdr:col>
      <xdr:colOff>370417</xdr:colOff>
      <xdr:row>341</xdr:row>
      <xdr:rowOff>116417</xdr:rowOff>
    </xdr:from>
    <xdr:to>
      <xdr:col>10</xdr:col>
      <xdr:colOff>110917</xdr:colOff>
      <xdr:row>354</xdr:row>
      <xdr:rowOff>159917</xdr:rowOff>
    </xdr:to>
    <xdr:pic>
      <xdr:nvPicPr>
        <xdr:cNvPr id="40" name="Imagen 39">
          <a:extLst>
            <a:ext uri="{FF2B5EF4-FFF2-40B4-BE49-F238E27FC236}">
              <a16:creationId xmlns:a16="http://schemas.microsoft.com/office/drawing/2014/main" id="{EB42186B-39F3-46FF-BFB2-57CC063C7BDF}"/>
            </a:ext>
          </a:extLst>
        </xdr:cNvPr>
        <xdr:cNvPicPr>
          <a:picLocks noChangeAspect="1"/>
        </xdr:cNvPicPr>
      </xdr:nvPicPr>
      <xdr:blipFill>
        <a:blip xmlns:r="http://schemas.openxmlformats.org/officeDocument/2006/relationships" r:embed="rId38"/>
        <a:stretch>
          <a:fillRect/>
        </a:stretch>
      </xdr:blipFill>
      <xdr:spPr>
        <a:xfrm>
          <a:off x="4972897" y="39976637"/>
          <a:ext cx="3489540" cy="2420940"/>
        </a:xfrm>
        <a:prstGeom prst="rect">
          <a:avLst/>
        </a:prstGeom>
      </xdr:spPr>
    </xdr:pic>
    <xdr:clientData/>
  </xdr:twoCellAnchor>
  <xdr:twoCellAnchor editAs="oneCell">
    <xdr:from>
      <xdr:col>0</xdr:col>
      <xdr:colOff>370417</xdr:colOff>
      <xdr:row>405</xdr:row>
      <xdr:rowOff>84666</xdr:rowOff>
    </xdr:from>
    <xdr:to>
      <xdr:col>4</xdr:col>
      <xdr:colOff>687634</xdr:colOff>
      <xdr:row>418</xdr:row>
      <xdr:rowOff>128166</xdr:rowOff>
    </xdr:to>
    <xdr:pic>
      <xdr:nvPicPr>
        <xdr:cNvPr id="41" name="Imagen 40">
          <a:extLst>
            <a:ext uri="{FF2B5EF4-FFF2-40B4-BE49-F238E27FC236}">
              <a16:creationId xmlns:a16="http://schemas.microsoft.com/office/drawing/2014/main" id="{C3D2313C-3DC9-4D12-A76D-E5F44BBEBC2E}"/>
            </a:ext>
          </a:extLst>
        </xdr:cNvPr>
        <xdr:cNvPicPr>
          <a:picLocks noChangeAspect="1"/>
        </xdr:cNvPicPr>
      </xdr:nvPicPr>
      <xdr:blipFill>
        <a:blip xmlns:r="http://schemas.openxmlformats.org/officeDocument/2006/relationships" r:embed="rId39"/>
        <a:stretch>
          <a:fillRect/>
        </a:stretch>
      </xdr:blipFill>
      <xdr:spPr>
        <a:xfrm>
          <a:off x="370417" y="45827526"/>
          <a:ext cx="3487137" cy="2420940"/>
        </a:xfrm>
        <a:prstGeom prst="rect">
          <a:avLst/>
        </a:prstGeom>
      </xdr:spPr>
    </xdr:pic>
    <xdr:clientData/>
  </xdr:twoCellAnchor>
  <xdr:twoCellAnchor editAs="oneCell">
    <xdr:from>
      <xdr:col>6</xdr:col>
      <xdr:colOff>433916</xdr:colOff>
      <xdr:row>405</xdr:row>
      <xdr:rowOff>42334</xdr:rowOff>
    </xdr:from>
    <xdr:to>
      <xdr:col>10</xdr:col>
      <xdr:colOff>174416</xdr:colOff>
      <xdr:row>418</xdr:row>
      <xdr:rowOff>85834</xdr:rowOff>
    </xdr:to>
    <xdr:pic>
      <xdr:nvPicPr>
        <xdr:cNvPr id="42" name="Imagen 41">
          <a:extLst>
            <a:ext uri="{FF2B5EF4-FFF2-40B4-BE49-F238E27FC236}">
              <a16:creationId xmlns:a16="http://schemas.microsoft.com/office/drawing/2014/main" id="{A4E9EECB-3872-42F1-8ACB-8E2755284660}"/>
            </a:ext>
          </a:extLst>
        </xdr:cNvPr>
        <xdr:cNvPicPr>
          <a:picLocks noChangeAspect="1"/>
        </xdr:cNvPicPr>
      </xdr:nvPicPr>
      <xdr:blipFill>
        <a:blip xmlns:r="http://schemas.openxmlformats.org/officeDocument/2006/relationships" r:embed="rId40"/>
        <a:stretch>
          <a:fillRect/>
        </a:stretch>
      </xdr:blipFill>
      <xdr:spPr>
        <a:xfrm>
          <a:off x="5036396" y="45785194"/>
          <a:ext cx="3489540" cy="2420940"/>
        </a:xfrm>
        <a:prstGeom prst="rect">
          <a:avLst/>
        </a:prstGeom>
      </xdr:spPr>
    </xdr:pic>
    <xdr:clientData/>
  </xdr:twoCellAnchor>
  <xdr:twoCellAnchor editAs="oneCell">
    <xdr:from>
      <xdr:col>0</xdr:col>
      <xdr:colOff>433917</xdr:colOff>
      <xdr:row>469</xdr:row>
      <xdr:rowOff>84667</xdr:rowOff>
    </xdr:from>
    <xdr:to>
      <xdr:col>4</xdr:col>
      <xdr:colOff>738717</xdr:colOff>
      <xdr:row>482</xdr:row>
      <xdr:rowOff>122767</xdr:rowOff>
    </xdr:to>
    <xdr:pic>
      <xdr:nvPicPr>
        <xdr:cNvPr id="43" name="Imagen 42">
          <a:extLst>
            <a:ext uri="{FF2B5EF4-FFF2-40B4-BE49-F238E27FC236}">
              <a16:creationId xmlns:a16="http://schemas.microsoft.com/office/drawing/2014/main" id="{E081CCEE-84B5-4577-A012-96D3B0DC45B2}"/>
            </a:ext>
          </a:extLst>
        </xdr:cNvPr>
        <xdr:cNvPicPr>
          <a:picLocks noChangeAspect="1"/>
        </xdr:cNvPicPr>
      </xdr:nvPicPr>
      <xdr:blipFill>
        <a:blip xmlns:r="http://schemas.openxmlformats.org/officeDocument/2006/relationships" r:embed="rId41"/>
        <a:stretch>
          <a:fillRect/>
        </a:stretch>
      </xdr:blipFill>
      <xdr:spPr>
        <a:xfrm>
          <a:off x="433917" y="54781027"/>
          <a:ext cx="3474720" cy="2415540"/>
        </a:xfrm>
        <a:prstGeom prst="rect">
          <a:avLst/>
        </a:prstGeom>
      </xdr:spPr>
    </xdr:pic>
    <xdr:clientData/>
  </xdr:twoCellAnchor>
  <xdr:twoCellAnchor editAs="oneCell">
    <xdr:from>
      <xdr:col>6</xdr:col>
      <xdr:colOff>444500</xdr:colOff>
      <xdr:row>469</xdr:row>
      <xdr:rowOff>74084</xdr:rowOff>
    </xdr:from>
    <xdr:to>
      <xdr:col>10</xdr:col>
      <xdr:colOff>177800</xdr:colOff>
      <xdr:row>482</xdr:row>
      <xdr:rowOff>112184</xdr:rowOff>
    </xdr:to>
    <xdr:pic>
      <xdr:nvPicPr>
        <xdr:cNvPr id="44" name="Imagen 43">
          <a:extLst>
            <a:ext uri="{FF2B5EF4-FFF2-40B4-BE49-F238E27FC236}">
              <a16:creationId xmlns:a16="http://schemas.microsoft.com/office/drawing/2014/main" id="{9F83C59E-CF63-4F4B-86E3-DA8BB6FEF17C}"/>
            </a:ext>
          </a:extLst>
        </xdr:cNvPr>
        <xdr:cNvPicPr>
          <a:picLocks noChangeAspect="1"/>
        </xdr:cNvPicPr>
      </xdr:nvPicPr>
      <xdr:blipFill>
        <a:blip xmlns:r="http://schemas.openxmlformats.org/officeDocument/2006/relationships" r:embed="rId42"/>
        <a:stretch>
          <a:fillRect/>
        </a:stretch>
      </xdr:blipFill>
      <xdr:spPr>
        <a:xfrm>
          <a:off x="5046980" y="54770444"/>
          <a:ext cx="3482340" cy="2415540"/>
        </a:xfrm>
        <a:prstGeom prst="rect">
          <a:avLst/>
        </a:prstGeom>
      </xdr:spPr>
    </xdr:pic>
    <xdr:clientData/>
  </xdr:twoCellAnchor>
  <xdr:oneCellAnchor>
    <xdr:from>
      <xdr:col>0</xdr:col>
      <xdr:colOff>359833</xdr:colOff>
      <xdr:row>485</xdr:row>
      <xdr:rowOff>84666</xdr:rowOff>
    </xdr:from>
    <xdr:ext cx="3360420" cy="2522220"/>
    <xdr:pic>
      <xdr:nvPicPr>
        <xdr:cNvPr id="45" name="Imagen 44">
          <a:extLst>
            <a:ext uri="{FF2B5EF4-FFF2-40B4-BE49-F238E27FC236}">
              <a16:creationId xmlns:a16="http://schemas.microsoft.com/office/drawing/2014/main" id="{FEE34703-9C97-4D3A-971A-37A055737D69}"/>
            </a:ext>
          </a:extLst>
        </xdr:cNvPr>
        <xdr:cNvPicPr>
          <a:picLocks noChangeAspect="1"/>
        </xdr:cNvPicPr>
      </xdr:nvPicPr>
      <xdr:blipFill>
        <a:blip xmlns:r="http://schemas.openxmlformats.org/officeDocument/2006/relationships" r:embed="rId43"/>
        <a:stretch>
          <a:fillRect/>
        </a:stretch>
      </xdr:blipFill>
      <xdr:spPr>
        <a:xfrm>
          <a:off x="359833" y="57722346"/>
          <a:ext cx="3360420" cy="2522220"/>
        </a:xfrm>
        <a:prstGeom prst="rect">
          <a:avLst/>
        </a:prstGeom>
      </xdr:spPr>
    </xdr:pic>
    <xdr:clientData/>
  </xdr:oneCellAnchor>
  <xdr:oneCellAnchor>
    <xdr:from>
      <xdr:col>6</xdr:col>
      <xdr:colOff>338666</xdr:colOff>
      <xdr:row>485</xdr:row>
      <xdr:rowOff>84667</xdr:rowOff>
    </xdr:from>
    <xdr:ext cx="3360420" cy="2522220"/>
    <xdr:pic>
      <xdr:nvPicPr>
        <xdr:cNvPr id="46" name="Imagen 45">
          <a:extLst>
            <a:ext uri="{FF2B5EF4-FFF2-40B4-BE49-F238E27FC236}">
              <a16:creationId xmlns:a16="http://schemas.microsoft.com/office/drawing/2014/main" id="{EBDD5497-F6EE-408C-BE6E-06522C09175C}"/>
            </a:ext>
          </a:extLst>
        </xdr:cNvPr>
        <xdr:cNvPicPr>
          <a:picLocks noChangeAspect="1"/>
        </xdr:cNvPicPr>
      </xdr:nvPicPr>
      <xdr:blipFill>
        <a:blip xmlns:r="http://schemas.openxmlformats.org/officeDocument/2006/relationships" r:embed="rId44"/>
        <a:stretch>
          <a:fillRect/>
        </a:stretch>
      </xdr:blipFill>
      <xdr:spPr>
        <a:xfrm>
          <a:off x="4941146" y="57722347"/>
          <a:ext cx="3360420" cy="2522220"/>
        </a:xfrm>
        <a:prstGeom prst="rect">
          <a:avLst/>
        </a:prstGeom>
      </xdr:spPr>
    </xdr:pic>
    <xdr:clientData/>
  </xdr:oneCellAnchor>
  <xdr:oneCellAnchor>
    <xdr:from>
      <xdr:col>0</xdr:col>
      <xdr:colOff>381000</xdr:colOff>
      <xdr:row>501</xdr:row>
      <xdr:rowOff>74084</xdr:rowOff>
    </xdr:from>
    <xdr:ext cx="3360420" cy="2522220"/>
    <xdr:pic>
      <xdr:nvPicPr>
        <xdr:cNvPr id="47" name="Imagen 46">
          <a:extLst>
            <a:ext uri="{FF2B5EF4-FFF2-40B4-BE49-F238E27FC236}">
              <a16:creationId xmlns:a16="http://schemas.microsoft.com/office/drawing/2014/main" id="{6AFAD37C-0CC3-4C1F-A1B2-313E2940575F}"/>
            </a:ext>
          </a:extLst>
        </xdr:cNvPr>
        <xdr:cNvPicPr>
          <a:picLocks noChangeAspect="1"/>
        </xdr:cNvPicPr>
      </xdr:nvPicPr>
      <xdr:blipFill>
        <a:blip xmlns:r="http://schemas.openxmlformats.org/officeDocument/2006/relationships" r:embed="rId45"/>
        <a:stretch>
          <a:fillRect/>
        </a:stretch>
      </xdr:blipFill>
      <xdr:spPr>
        <a:xfrm>
          <a:off x="381000" y="60653084"/>
          <a:ext cx="3360420" cy="2522220"/>
        </a:xfrm>
        <a:prstGeom prst="rect">
          <a:avLst/>
        </a:prstGeom>
      </xdr:spPr>
    </xdr:pic>
    <xdr:clientData/>
  </xdr:oneCellAnchor>
  <xdr:oneCellAnchor>
    <xdr:from>
      <xdr:col>6</xdr:col>
      <xdr:colOff>306917</xdr:colOff>
      <xdr:row>501</xdr:row>
      <xdr:rowOff>52916</xdr:rowOff>
    </xdr:from>
    <xdr:ext cx="3360420" cy="2522220"/>
    <xdr:pic>
      <xdr:nvPicPr>
        <xdr:cNvPr id="48" name="Imagen 47">
          <a:extLst>
            <a:ext uri="{FF2B5EF4-FFF2-40B4-BE49-F238E27FC236}">
              <a16:creationId xmlns:a16="http://schemas.microsoft.com/office/drawing/2014/main" id="{34D3C4AB-87C4-4787-AD9E-3F03CA4F7803}"/>
            </a:ext>
          </a:extLst>
        </xdr:cNvPr>
        <xdr:cNvPicPr>
          <a:picLocks noChangeAspect="1"/>
        </xdr:cNvPicPr>
      </xdr:nvPicPr>
      <xdr:blipFill>
        <a:blip xmlns:r="http://schemas.openxmlformats.org/officeDocument/2006/relationships" r:embed="rId46"/>
        <a:stretch>
          <a:fillRect/>
        </a:stretch>
      </xdr:blipFill>
      <xdr:spPr>
        <a:xfrm>
          <a:off x="4909397" y="60631916"/>
          <a:ext cx="3360420" cy="2522220"/>
        </a:xfrm>
        <a:prstGeom prst="rect">
          <a:avLst/>
        </a:prstGeom>
      </xdr:spPr>
    </xdr:pic>
    <xdr:clientData/>
  </xdr:oneCellAnchor>
  <xdr:twoCellAnchor editAs="oneCell">
    <xdr:from>
      <xdr:col>0</xdr:col>
      <xdr:colOff>338667</xdr:colOff>
      <xdr:row>517</xdr:row>
      <xdr:rowOff>84666</xdr:rowOff>
    </xdr:from>
    <xdr:to>
      <xdr:col>4</xdr:col>
      <xdr:colOff>643467</xdr:colOff>
      <xdr:row>530</xdr:row>
      <xdr:rowOff>122766</xdr:rowOff>
    </xdr:to>
    <xdr:pic>
      <xdr:nvPicPr>
        <xdr:cNvPr id="49" name="Imagen 48">
          <a:extLst>
            <a:ext uri="{FF2B5EF4-FFF2-40B4-BE49-F238E27FC236}">
              <a16:creationId xmlns:a16="http://schemas.microsoft.com/office/drawing/2014/main" id="{4AFB74C5-2E16-45FB-A795-BF71CD8038BA}"/>
            </a:ext>
          </a:extLst>
        </xdr:cNvPr>
        <xdr:cNvPicPr>
          <a:picLocks noChangeAspect="1"/>
        </xdr:cNvPicPr>
      </xdr:nvPicPr>
      <xdr:blipFill>
        <a:blip xmlns:r="http://schemas.openxmlformats.org/officeDocument/2006/relationships" r:embed="rId47"/>
        <a:stretch>
          <a:fillRect/>
        </a:stretch>
      </xdr:blipFill>
      <xdr:spPr>
        <a:xfrm>
          <a:off x="338667" y="63604986"/>
          <a:ext cx="3474720" cy="2415540"/>
        </a:xfrm>
        <a:prstGeom prst="rect">
          <a:avLst/>
        </a:prstGeom>
      </xdr:spPr>
    </xdr:pic>
    <xdr:clientData/>
  </xdr:twoCellAnchor>
  <xdr:twoCellAnchor editAs="oneCell">
    <xdr:from>
      <xdr:col>6</xdr:col>
      <xdr:colOff>328083</xdr:colOff>
      <xdr:row>517</xdr:row>
      <xdr:rowOff>63500</xdr:rowOff>
    </xdr:from>
    <xdr:to>
      <xdr:col>10</xdr:col>
      <xdr:colOff>69003</xdr:colOff>
      <xdr:row>530</xdr:row>
      <xdr:rowOff>109220</xdr:rowOff>
    </xdr:to>
    <xdr:pic>
      <xdr:nvPicPr>
        <xdr:cNvPr id="50" name="Imagen 49">
          <a:extLst>
            <a:ext uri="{FF2B5EF4-FFF2-40B4-BE49-F238E27FC236}">
              <a16:creationId xmlns:a16="http://schemas.microsoft.com/office/drawing/2014/main" id="{00396A8E-B78C-42FA-9923-80BBAF225DAC}"/>
            </a:ext>
          </a:extLst>
        </xdr:cNvPr>
        <xdr:cNvPicPr>
          <a:picLocks noChangeAspect="1"/>
        </xdr:cNvPicPr>
      </xdr:nvPicPr>
      <xdr:blipFill>
        <a:blip xmlns:r="http://schemas.openxmlformats.org/officeDocument/2006/relationships" r:embed="rId48"/>
        <a:stretch>
          <a:fillRect/>
        </a:stretch>
      </xdr:blipFill>
      <xdr:spPr>
        <a:xfrm>
          <a:off x="4930563" y="63583820"/>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90E89A39-7200-4671-8906-8C9CE68A461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D2052E7-1C99-4EED-9DAD-10DFECA2345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4</xdr:col>
      <xdr:colOff>318675</xdr:colOff>
      <xdr:row>38</xdr:row>
      <xdr:rowOff>78877</xdr:rowOff>
    </xdr:from>
    <xdr:to>
      <xdr:col>6</xdr:col>
      <xdr:colOff>523875</xdr:colOff>
      <xdr:row>50</xdr:row>
      <xdr:rowOff>149277</xdr:rowOff>
    </xdr:to>
    <xdr:pic>
      <xdr:nvPicPr>
        <xdr:cNvPr id="4" name="Imagen 3">
          <a:extLst>
            <a:ext uri="{FF2B5EF4-FFF2-40B4-BE49-F238E27FC236}">
              <a16:creationId xmlns:a16="http://schemas.microsoft.com/office/drawing/2014/main" id="{77060F12-D48E-43C6-A595-8A8E77E806E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5400000">
          <a:off x="1784345" y="7917227"/>
          <a:ext cx="2264960" cy="1813020"/>
        </a:xfrm>
        <a:prstGeom prst="rect">
          <a:avLst/>
        </a:prstGeom>
      </xdr:spPr>
    </xdr:pic>
    <xdr:clientData/>
  </xdr:twoCellAnchor>
  <xdr:twoCellAnchor editAs="oneCell">
    <xdr:from>
      <xdr:col>1</xdr:col>
      <xdr:colOff>38100</xdr:colOff>
      <xdr:row>37</xdr:row>
      <xdr:rowOff>26249</xdr:rowOff>
    </xdr:from>
    <xdr:to>
      <xdr:col>4</xdr:col>
      <xdr:colOff>268444</xdr:colOff>
      <xdr:row>48</xdr:row>
      <xdr:rowOff>104774</xdr:rowOff>
    </xdr:to>
    <xdr:pic>
      <xdr:nvPicPr>
        <xdr:cNvPr id="5" name="Imagen 4">
          <a:extLst>
            <a:ext uri="{FF2B5EF4-FFF2-40B4-BE49-F238E27FC236}">
              <a16:creationId xmlns:a16="http://schemas.microsoft.com/office/drawing/2014/main" id="{8E8631CC-E281-45DB-AEB6-D68344B35309}"/>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rot="5400000">
          <a:off x="79719" y="7665590"/>
          <a:ext cx="2090205" cy="1670524"/>
        </a:xfrm>
        <a:prstGeom prst="rect">
          <a:avLst/>
        </a:prstGeom>
      </xdr:spPr>
    </xdr:pic>
    <xdr:clientData/>
  </xdr:twoCellAnchor>
  <xdr:twoCellAnchor editAs="oneCell">
    <xdr:from>
      <xdr:col>8</xdr:col>
      <xdr:colOff>1214025</xdr:colOff>
      <xdr:row>39</xdr:row>
      <xdr:rowOff>55879</xdr:rowOff>
    </xdr:from>
    <xdr:to>
      <xdr:col>11</xdr:col>
      <xdr:colOff>498225</xdr:colOff>
      <xdr:row>50</xdr:row>
      <xdr:rowOff>180980</xdr:rowOff>
    </xdr:to>
    <xdr:pic>
      <xdr:nvPicPr>
        <xdr:cNvPr id="6" name="Imagen 5">
          <a:extLst>
            <a:ext uri="{FF2B5EF4-FFF2-40B4-BE49-F238E27FC236}">
              <a16:creationId xmlns:a16="http://schemas.microsoft.com/office/drawing/2014/main" id="{B8CD4179-4FA4-4DB9-9969-D700D494549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5400000">
          <a:off x="5479874" y="8050610"/>
          <a:ext cx="2136781" cy="1737840"/>
        </a:xfrm>
        <a:prstGeom prst="rect">
          <a:avLst/>
        </a:prstGeom>
      </xdr:spPr>
    </xdr:pic>
    <xdr:clientData/>
  </xdr:twoCellAnchor>
  <xdr:twoCellAnchor editAs="oneCell">
    <xdr:from>
      <xdr:col>7</xdr:col>
      <xdr:colOff>40424</xdr:colOff>
      <xdr:row>37</xdr:row>
      <xdr:rowOff>19051</xdr:rowOff>
    </xdr:from>
    <xdr:to>
      <xdr:col>8</xdr:col>
      <xdr:colOff>1176279</xdr:colOff>
      <xdr:row>49</xdr:row>
      <xdr:rowOff>9524</xdr:rowOff>
    </xdr:to>
    <xdr:pic>
      <xdr:nvPicPr>
        <xdr:cNvPr id="7" name="Imagen 6">
          <a:extLst>
            <a:ext uri="{FF2B5EF4-FFF2-40B4-BE49-F238E27FC236}">
              <a16:creationId xmlns:a16="http://schemas.microsoft.com/office/drawing/2014/main" id="{E1269309-7013-423F-9ACB-5D13BBBC5E7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5400000">
          <a:off x="3687785" y="7679770"/>
          <a:ext cx="2185033" cy="1722595"/>
        </a:xfrm>
        <a:prstGeom prst="rect">
          <a:avLst/>
        </a:prstGeom>
      </xdr:spPr>
    </xdr:pic>
    <xdr:clientData/>
  </xdr:twoCellAnchor>
  <xdr:twoCellAnchor editAs="oneCell">
    <xdr:from>
      <xdr:col>2</xdr:col>
      <xdr:colOff>266700</xdr:colOff>
      <xdr:row>85</xdr:row>
      <xdr:rowOff>19050</xdr:rowOff>
    </xdr:from>
    <xdr:to>
      <xdr:col>5</xdr:col>
      <xdr:colOff>376238</xdr:colOff>
      <xdr:row>98</xdr:row>
      <xdr:rowOff>152400</xdr:rowOff>
    </xdr:to>
    <xdr:pic>
      <xdr:nvPicPr>
        <xdr:cNvPr id="8" name="Imagen 7">
          <a:extLst>
            <a:ext uri="{FF2B5EF4-FFF2-40B4-BE49-F238E27FC236}">
              <a16:creationId xmlns:a16="http://schemas.microsoft.com/office/drawing/2014/main" id="{07029202-4B77-4AB7-A2C9-1D430D0D703B}"/>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838200" y="16287750"/>
          <a:ext cx="2014538" cy="2510790"/>
        </a:xfrm>
        <a:prstGeom prst="rect">
          <a:avLst/>
        </a:prstGeom>
      </xdr:spPr>
    </xdr:pic>
    <xdr:clientData/>
  </xdr:twoCellAnchor>
  <xdr:twoCellAnchor editAs="oneCell">
    <xdr:from>
      <xdr:col>8</xdr:col>
      <xdr:colOff>80925</xdr:colOff>
      <xdr:row>85</xdr:row>
      <xdr:rowOff>23775</xdr:rowOff>
    </xdr:from>
    <xdr:to>
      <xdr:col>10</xdr:col>
      <xdr:colOff>65475</xdr:colOff>
      <xdr:row>98</xdr:row>
      <xdr:rowOff>142875</xdr:rowOff>
    </xdr:to>
    <xdr:pic>
      <xdr:nvPicPr>
        <xdr:cNvPr id="9" name="Imagen 8">
          <a:extLst>
            <a:ext uri="{FF2B5EF4-FFF2-40B4-BE49-F238E27FC236}">
              <a16:creationId xmlns:a16="http://schemas.microsoft.com/office/drawing/2014/main" id="{8F72D43E-1188-4413-9125-C0DBAF2DCAD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46245" y="16292475"/>
          <a:ext cx="2003850" cy="2496540"/>
        </a:xfrm>
        <a:prstGeom prst="rect">
          <a:avLst/>
        </a:prstGeom>
      </xdr:spPr>
    </xdr:pic>
    <xdr:clientData/>
  </xdr:twoCellAnchor>
  <xdr:twoCellAnchor editAs="oneCell">
    <xdr:from>
      <xdr:col>1</xdr:col>
      <xdr:colOff>45720</xdr:colOff>
      <xdr:row>5</xdr:row>
      <xdr:rowOff>30480</xdr:rowOff>
    </xdr:from>
    <xdr:to>
      <xdr:col>4</xdr:col>
      <xdr:colOff>266745</xdr:colOff>
      <xdr:row>16</xdr:row>
      <xdr:rowOff>87055</xdr:rowOff>
    </xdr:to>
    <xdr:pic>
      <xdr:nvPicPr>
        <xdr:cNvPr id="10" name="Imagen 9">
          <a:extLst>
            <a:ext uri="{FF2B5EF4-FFF2-40B4-BE49-F238E27FC236}">
              <a16:creationId xmlns:a16="http://schemas.microsoft.com/office/drawing/2014/main" id="{030E239D-46DF-47E3-A5E1-5D39CEFC2E7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5400000">
          <a:off x="86035" y="1666565"/>
          <a:ext cx="2083495" cy="1661205"/>
        </a:xfrm>
        <a:prstGeom prst="rect">
          <a:avLst/>
        </a:prstGeom>
      </xdr:spPr>
    </xdr:pic>
    <xdr:clientData/>
  </xdr:twoCellAnchor>
  <xdr:twoCellAnchor editAs="oneCell">
    <xdr:from>
      <xdr:col>4</xdr:col>
      <xdr:colOff>306747</xdr:colOff>
      <xdr:row>5</xdr:row>
      <xdr:rowOff>155800</xdr:rowOff>
    </xdr:from>
    <xdr:to>
      <xdr:col>6</xdr:col>
      <xdr:colOff>535178</xdr:colOff>
      <xdr:row>18</xdr:row>
      <xdr:rowOff>152400</xdr:rowOff>
    </xdr:to>
    <xdr:pic>
      <xdr:nvPicPr>
        <xdr:cNvPr id="11" name="Imagen 10">
          <a:extLst>
            <a:ext uri="{FF2B5EF4-FFF2-40B4-BE49-F238E27FC236}">
              <a16:creationId xmlns:a16="http://schemas.microsoft.com/office/drawing/2014/main" id="{2714F271-549C-40BA-8AE1-52B7E985AE2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rot="5400000">
          <a:off x="1721873" y="1857254"/>
          <a:ext cx="2389280" cy="1836251"/>
        </a:xfrm>
        <a:prstGeom prst="rect">
          <a:avLst/>
        </a:prstGeom>
      </xdr:spPr>
    </xdr:pic>
    <xdr:clientData/>
  </xdr:twoCellAnchor>
  <xdr:twoCellAnchor editAs="oneCell">
    <xdr:from>
      <xdr:col>7</xdr:col>
      <xdr:colOff>49575</xdr:colOff>
      <xdr:row>5</xdr:row>
      <xdr:rowOff>45674</xdr:rowOff>
    </xdr:from>
    <xdr:to>
      <xdr:col>11</xdr:col>
      <xdr:colOff>497250</xdr:colOff>
      <xdr:row>18</xdr:row>
      <xdr:rowOff>109968</xdr:rowOff>
    </xdr:to>
    <xdr:pic>
      <xdr:nvPicPr>
        <xdr:cNvPr id="12" name="Imagen 11">
          <a:extLst>
            <a:ext uri="{FF2B5EF4-FFF2-40B4-BE49-F238E27FC236}">
              <a16:creationId xmlns:a16="http://schemas.microsoft.com/office/drawing/2014/main" id="{C94E8C64-F48F-4DD6-B39B-CD096C42A5F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928155" y="1470614"/>
          <a:ext cx="3488055" cy="2456974"/>
        </a:xfrm>
        <a:prstGeom prst="rect">
          <a:avLst/>
        </a:prstGeom>
      </xdr:spPr>
    </xdr:pic>
    <xdr:clientData/>
  </xdr:twoCellAnchor>
  <xdr:twoCellAnchor editAs="oneCell">
    <xdr:from>
      <xdr:col>1</xdr:col>
      <xdr:colOff>76200</xdr:colOff>
      <xdr:row>21</xdr:row>
      <xdr:rowOff>47625</xdr:rowOff>
    </xdr:from>
    <xdr:to>
      <xdr:col>6</xdr:col>
      <xdr:colOff>517525</xdr:colOff>
      <xdr:row>34</xdr:row>
      <xdr:rowOff>114300</xdr:rowOff>
    </xdr:to>
    <xdr:pic>
      <xdr:nvPicPr>
        <xdr:cNvPr id="13" name="Imagen 12">
          <a:extLst>
            <a:ext uri="{FF2B5EF4-FFF2-40B4-BE49-F238E27FC236}">
              <a16:creationId xmlns:a16="http://schemas.microsoft.com/office/drawing/2014/main" id="{411EEEEC-AEC4-4AB8-AE0E-1FABDD22FC95}"/>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27660" y="4474845"/>
          <a:ext cx="3489325" cy="2459355"/>
        </a:xfrm>
        <a:prstGeom prst="rect">
          <a:avLst/>
        </a:prstGeom>
      </xdr:spPr>
    </xdr:pic>
    <xdr:clientData/>
  </xdr:twoCellAnchor>
  <xdr:twoCellAnchor editAs="oneCell">
    <xdr:from>
      <xdr:col>7</xdr:col>
      <xdr:colOff>57150</xdr:colOff>
      <xdr:row>21</xdr:row>
      <xdr:rowOff>47625</xdr:rowOff>
    </xdr:from>
    <xdr:to>
      <xdr:col>11</xdr:col>
      <xdr:colOff>514350</xdr:colOff>
      <xdr:row>34</xdr:row>
      <xdr:rowOff>119063</xdr:rowOff>
    </xdr:to>
    <xdr:pic>
      <xdr:nvPicPr>
        <xdr:cNvPr id="14" name="Imagen 13">
          <a:extLst>
            <a:ext uri="{FF2B5EF4-FFF2-40B4-BE49-F238E27FC236}">
              <a16:creationId xmlns:a16="http://schemas.microsoft.com/office/drawing/2014/main" id="{97E0DC86-E008-40CA-B295-ED13AFFDB8A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935730" y="4474845"/>
          <a:ext cx="3497580" cy="2464118"/>
        </a:xfrm>
        <a:prstGeom prst="rect">
          <a:avLst/>
        </a:prstGeom>
      </xdr:spPr>
    </xdr:pic>
    <xdr:clientData/>
  </xdr:twoCellAnchor>
  <xdr:twoCellAnchor editAs="oneCell">
    <xdr:from>
      <xdr:col>2</xdr:col>
      <xdr:colOff>533400</xdr:colOff>
      <xdr:row>53</xdr:row>
      <xdr:rowOff>47625</xdr:rowOff>
    </xdr:from>
    <xdr:to>
      <xdr:col>5</xdr:col>
      <xdr:colOff>621506</xdr:colOff>
      <xdr:row>66</xdr:row>
      <xdr:rowOff>152400</xdr:rowOff>
    </xdr:to>
    <xdr:pic>
      <xdr:nvPicPr>
        <xdr:cNvPr id="15" name="Imagen 14">
          <a:extLst>
            <a:ext uri="{FF2B5EF4-FFF2-40B4-BE49-F238E27FC236}">
              <a16:creationId xmlns:a16="http://schemas.microsoft.com/office/drawing/2014/main" id="{87F9C7F3-272E-4750-A9F3-03735F17F1F4}"/>
            </a:ext>
          </a:extLst>
        </xdr:cNvPr>
        <xdr:cNvPicPr>
          <a:picLocks noChangeAspect="1"/>
        </xdr:cNvPicPr>
      </xdr:nvPicPr>
      <xdr:blipFill>
        <a:blip xmlns:r="http://schemas.openxmlformats.org/officeDocument/2006/relationships" r:embed="rId14"/>
        <a:stretch>
          <a:fillRect/>
        </a:stretch>
      </xdr:blipFill>
      <xdr:spPr>
        <a:xfrm>
          <a:off x="1104900" y="10426065"/>
          <a:ext cx="1993106" cy="2482215"/>
        </a:xfrm>
        <a:prstGeom prst="rect">
          <a:avLst/>
        </a:prstGeom>
      </xdr:spPr>
    </xdr:pic>
    <xdr:clientData/>
  </xdr:twoCellAnchor>
  <xdr:twoCellAnchor editAs="oneCell">
    <xdr:from>
      <xdr:col>8</xdr:col>
      <xdr:colOff>123825</xdr:colOff>
      <xdr:row>53</xdr:row>
      <xdr:rowOff>57150</xdr:rowOff>
    </xdr:from>
    <xdr:to>
      <xdr:col>10</xdr:col>
      <xdr:colOff>89535</xdr:colOff>
      <xdr:row>66</xdr:row>
      <xdr:rowOff>156210</xdr:rowOff>
    </xdr:to>
    <xdr:pic>
      <xdr:nvPicPr>
        <xdr:cNvPr id="16" name="Imagen 15">
          <a:extLst>
            <a:ext uri="{FF2B5EF4-FFF2-40B4-BE49-F238E27FC236}">
              <a16:creationId xmlns:a16="http://schemas.microsoft.com/office/drawing/2014/main" id="{7D17A461-4D02-4B9A-8A57-BA6D64C67AC9}"/>
            </a:ext>
          </a:extLst>
        </xdr:cNvPr>
        <xdr:cNvPicPr>
          <a:picLocks noChangeAspect="1"/>
        </xdr:cNvPicPr>
      </xdr:nvPicPr>
      <xdr:blipFill>
        <a:blip xmlns:r="http://schemas.openxmlformats.org/officeDocument/2006/relationships" r:embed="rId15"/>
        <a:stretch>
          <a:fillRect/>
        </a:stretch>
      </xdr:blipFill>
      <xdr:spPr>
        <a:xfrm>
          <a:off x="4589145" y="10435590"/>
          <a:ext cx="1985010" cy="2476500"/>
        </a:xfrm>
        <a:prstGeom prst="rect">
          <a:avLst/>
        </a:prstGeom>
      </xdr:spPr>
    </xdr:pic>
    <xdr:clientData/>
  </xdr:twoCellAnchor>
  <xdr:twoCellAnchor editAs="oneCell">
    <xdr:from>
      <xdr:col>1</xdr:col>
      <xdr:colOff>9525</xdr:colOff>
      <xdr:row>69</xdr:row>
      <xdr:rowOff>28575</xdr:rowOff>
    </xdr:from>
    <xdr:to>
      <xdr:col>6</xdr:col>
      <xdr:colOff>533198</xdr:colOff>
      <xdr:row>82</xdr:row>
      <xdr:rowOff>161925</xdr:rowOff>
    </xdr:to>
    <xdr:pic>
      <xdr:nvPicPr>
        <xdr:cNvPr id="17" name="Imagen 16">
          <a:extLst>
            <a:ext uri="{FF2B5EF4-FFF2-40B4-BE49-F238E27FC236}">
              <a16:creationId xmlns:a16="http://schemas.microsoft.com/office/drawing/2014/main" id="{6B6653FF-BE39-4292-8B3F-53DCE9C8B7DA}"/>
            </a:ext>
          </a:extLst>
        </xdr:cNvPr>
        <xdr:cNvPicPr>
          <a:picLocks noChangeAspect="1"/>
        </xdr:cNvPicPr>
      </xdr:nvPicPr>
      <xdr:blipFill>
        <a:blip xmlns:r="http://schemas.openxmlformats.org/officeDocument/2006/relationships" r:embed="rId16"/>
        <a:stretch>
          <a:fillRect/>
        </a:stretch>
      </xdr:blipFill>
      <xdr:spPr>
        <a:xfrm>
          <a:off x="260985" y="13355955"/>
          <a:ext cx="3571673" cy="2510790"/>
        </a:xfrm>
        <a:prstGeom prst="rect">
          <a:avLst/>
        </a:prstGeom>
      </xdr:spPr>
    </xdr:pic>
    <xdr:clientData/>
  </xdr:twoCellAnchor>
  <xdr:twoCellAnchor editAs="oneCell">
    <xdr:from>
      <xdr:col>7</xdr:col>
      <xdr:colOff>38100</xdr:colOff>
      <xdr:row>69</xdr:row>
      <xdr:rowOff>38101</xdr:rowOff>
    </xdr:from>
    <xdr:to>
      <xdr:col>11</xdr:col>
      <xdr:colOff>511321</xdr:colOff>
      <xdr:row>82</xdr:row>
      <xdr:rowOff>133351</xdr:rowOff>
    </xdr:to>
    <xdr:pic>
      <xdr:nvPicPr>
        <xdr:cNvPr id="18" name="Imagen 17">
          <a:extLst>
            <a:ext uri="{FF2B5EF4-FFF2-40B4-BE49-F238E27FC236}">
              <a16:creationId xmlns:a16="http://schemas.microsoft.com/office/drawing/2014/main" id="{2044F9BF-62D0-4678-B667-D9924751AB1C}"/>
            </a:ext>
          </a:extLst>
        </xdr:cNvPr>
        <xdr:cNvPicPr>
          <a:picLocks noChangeAspect="1"/>
        </xdr:cNvPicPr>
      </xdr:nvPicPr>
      <xdr:blipFill>
        <a:blip xmlns:r="http://schemas.openxmlformats.org/officeDocument/2006/relationships" r:embed="rId17"/>
        <a:stretch>
          <a:fillRect/>
        </a:stretch>
      </xdr:blipFill>
      <xdr:spPr>
        <a:xfrm>
          <a:off x="3916680" y="13365481"/>
          <a:ext cx="3513601" cy="24726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07EC8B0-5D2D-4BFD-B7B1-4D0175CCFB0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093C4ED-4314-4E4A-AF14-D3493966BE0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88760</xdr:colOff>
      <xdr:row>17</xdr:row>
      <xdr:rowOff>50123</xdr:rowOff>
    </xdr:from>
    <xdr:to>
      <xdr:col>6</xdr:col>
      <xdr:colOff>1005097</xdr:colOff>
      <xdr:row>22</xdr:row>
      <xdr:rowOff>158569</xdr:rowOff>
    </xdr:to>
    <xdr:pic>
      <xdr:nvPicPr>
        <xdr:cNvPr id="4" name="Imagen 3">
          <a:extLst>
            <a:ext uri="{FF2B5EF4-FFF2-40B4-BE49-F238E27FC236}">
              <a16:creationId xmlns:a16="http://schemas.microsoft.com/office/drawing/2014/main" id="{626CB4C9-525D-4F7D-B0C7-D7F48E3CC5A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32600" y="4926923"/>
          <a:ext cx="3956717" cy="2150606"/>
        </a:xfrm>
        <a:prstGeom prst="rect">
          <a:avLst/>
        </a:prstGeom>
      </xdr:spPr>
    </xdr:pic>
    <xdr:clientData/>
  </xdr:twoCellAnchor>
  <xdr:twoCellAnchor editAs="oneCell">
    <xdr:from>
      <xdr:col>7</xdr:col>
      <xdr:colOff>53890</xdr:colOff>
      <xdr:row>16</xdr:row>
      <xdr:rowOff>108988</xdr:rowOff>
    </xdr:from>
    <xdr:to>
      <xdr:col>11</xdr:col>
      <xdr:colOff>573239</xdr:colOff>
      <xdr:row>23</xdr:row>
      <xdr:rowOff>71127</xdr:rowOff>
    </xdr:to>
    <xdr:pic>
      <xdr:nvPicPr>
        <xdr:cNvPr id="5" name="Imagen 4">
          <a:extLst>
            <a:ext uri="{FF2B5EF4-FFF2-40B4-BE49-F238E27FC236}">
              <a16:creationId xmlns:a16="http://schemas.microsoft.com/office/drawing/2014/main" id="{1329B060-EE24-4D5C-9886-3411265BC9D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458250" y="4810528"/>
          <a:ext cx="4367449" cy="2362439"/>
        </a:xfrm>
        <a:prstGeom prst="rect">
          <a:avLst/>
        </a:prstGeom>
      </xdr:spPr>
    </xdr:pic>
    <xdr:clientData/>
  </xdr:twoCellAnchor>
  <xdr:twoCellAnchor editAs="oneCell">
    <xdr:from>
      <xdr:col>1</xdr:col>
      <xdr:colOff>31610</xdr:colOff>
      <xdr:row>27</xdr:row>
      <xdr:rowOff>116798</xdr:rowOff>
    </xdr:from>
    <xdr:to>
      <xdr:col>6</xdr:col>
      <xdr:colOff>947947</xdr:colOff>
      <xdr:row>33</xdr:row>
      <xdr:rowOff>34744</xdr:rowOff>
    </xdr:to>
    <xdr:pic>
      <xdr:nvPicPr>
        <xdr:cNvPr id="6" name="Imagen 5">
          <a:extLst>
            <a:ext uri="{FF2B5EF4-FFF2-40B4-BE49-F238E27FC236}">
              <a16:creationId xmlns:a16="http://schemas.microsoft.com/office/drawing/2014/main" id="{022618BE-3DD2-4F3D-9539-A9D9E7B8DCF4}"/>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75450" y="7957778"/>
          <a:ext cx="3956717" cy="2142986"/>
        </a:xfrm>
        <a:prstGeom prst="rect">
          <a:avLst/>
        </a:prstGeom>
      </xdr:spPr>
    </xdr:pic>
    <xdr:clientData/>
  </xdr:twoCellAnchor>
  <xdr:twoCellAnchor editAs="oneCell">
    <xdr:from>
      <xdr:col>7</xdr:col>
      <xdr:colOff>219073</xdr:colOff>
      <xdr:row>27</xdr:row>
      <xdr:rowOff>72417</xdr:rowOff>
    </xdr:from>
    <xdr:to>
      <xdr:col>11</xdr:col>
      <xdr:colOff>350906</xdr:colOff>
      <xdr:row>33</xdr:row>
      <xdr:rowOff>1019</xdr:rowOff>
    </xdr:to>
    <xdr:pic>
      <xdr:nvPicPr>
        <xdr:cNvPr id="7" name="Imagen 6">
          <a:extLst>
            <a:ext uri="{FF2B5EF4-FFF2-40B4-BE49-F238E27FC236}">
              <a16:creationId xmlns:a16="http://schemas.microsoft.com/office/drawing/2014/main" id="{D76F31BD-D1AF-4AA3-9DE7-B7D3199F94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623433" y="7913397"/>
          <a:ext cx="3979933" cy="2153642"/>
        </a:xfrm>
        <a:prstGeom prst="rect">
          <a:avLst/>
        </a:prstGeom>
      </xdr:spPr>
    </xdr:pic>
    <xdr:clientData/>
  </xdr:twoCellAnchor>
  <xdr:twoCellAnchor editAs="oneCell">
    <xdr:from>
      <xdr:col>1</xdr:col>
      <xdr:colOff>291250</xdr:colOff>
      <xdr:row>36</xdr:row>
      <xdr:rowOff>20327</xdr:rowOff>
    </xdr:from>
    <xdr:to>
      <xdr:col>6</xdr:col>
      <xdr:colOff>745505</xdr:colOff>
      <xdr:row>43</xdr:row>
      <xdr:rowOff>121448</xdr:rowOff>
    </xdr:to>
    <xdr:pic>
      <xdr:nvPicPr>
        <xdr:cNvPr id="8" name="Imagen 7">
          <a:extLst>
            <a:ext uri="{FF2B5EF4-FFF2-40B4-BE49-F238E27FC236}">
              <a16:creationId xmlns:a16="http://schemas.microsoft.com/office/drawing/2014/main" id="{81F50CF8-74EF-46C1-9DB8-286A59AB36E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35090" y="10650227"/>
          <a:ext cx="3494635" cy="2501421"/>
        </a:xfrm>
        <a:prstGeom prst="rect">
          <a:avLst/>
        </a:prstGeom>
      </xdr:spPr>
    </xdr:pic>
    <xdr:clientData/>
  </xdr:twoCellAnchor>
  <xdr:twoCellAnchor editAs="oneCell">
    <xdr:from>
      <xdr:col>7</xdr:col>
      <xdr:colOff>428093</xdr:colOff>
      <xdr:row>36</xdr:row>
      <xdr:rowOff>4887</xdr:rowOff>
    </xdr:from>
    <xdr:to>
      <xdr:col>11</xdr:col>
      <xdr:colOff>417767</xdr:colOff>
      <xdr:row>43</xdr:row>
      <xdr:rowOff>163991</xdr:rowOff>
    </xdr:to>
    <xdr:pic>
      <xdr:nvPicPr>
        <xdr:cNvPr id="9" name="Imagen 8">
          <a:extLst>
            <a:ext uri="{FF2B5EF4-FFF2-40B4-BE49-F238E27FC236}">
              <a16:creationId xmlns:a16="http://schemas.microsoft.com/office/drawing/2014/main" id="{274924D4-B162-495F-A71C-73128AC8353E}"/>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4832453" y="10634787"/>
          <a:ext cx="3837774" cy="2559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109229</xdr:colOff>
      <xdr:row>108</xdr:row>
      <xdr:rowOff>76200</xdr:rowOff>
    </xdr:from>
    <xdr:to>
      <xdr:col>6</xdr:col>
      <xdr:colOff>704849</xdr:colOff>
      <xdr:row>115</xdr:row>
      <xdr:rowOff>55120</xdr:rowOff>
    </xdr:to>
    <xdr:pic>
      <xdr:nvPicPr>
        <xdr:cNvPr id="10" name="Imagen 9">
          <a:extLst>
            <a:ext uri="{FF2B5EF4-FFF2-40B4-BE49-F238E27FC236}">
              <a16:creationId xmlns:a16="http://schemas.microsoft.com/office/drawing/2014/main" id="{7B0DEE18-31D8-430C-A636-0B171D1AD74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673109" y="35935920"/>
          <a:ext cx="3315960" cy="2379220"/>
        </a:xfrm>
        <a:prstGeom prst="rect">
          <a:avLst/>
        </a:prstGeom>
      </xdr:spPr>
    </xdr:pic>
    <xdr:clientData/>
  </xdr:twoCellAnchor>
  <xdr:twoCellAnchor editAs="oneCell">
    <xdr:from>
      <xdr:col>7</xdr:col>
      <xdr:colOff>60323</xdr:colOff>
      <xdr:row>108</xdr:row>
      <xdr:rowOff>114300</xdr:rowOff>
    </xdr:from>
    <xdr:to>
      <xdr:col>11</xdr:col>
      <xdr:colOff>576333</xdr:colOff>
      <xdr:row>115</xdr:row>
      <xdr:rowOff>69761</xdr:rowOff>
    </xdr:to>
    <xdr:pic>
      <xdr:nvPicPr>
        <xdr:cNvPr id="11" name="Imagen 10">
          <a:extLst>
            <a:ext uri="{FF2B5EF4-FFF2-40B4-BE49-F238E27FC236}">
              <a16:creationId xmlns:a16="http://schemas.microsoft.com/office/drawing/2014/main" id="{301C8E1B-FB4C-44B5-B20E-E2230851AEE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464683" y="35974020"/>
          <a:ext cx="4364110" cy="2355761"/>
        </a:xfrm>
        <a:prstGeom prst="rect">
          <a:avLst/>
        </a:prstGeom>
      </xdr:spPr>
    </xdr:pic>
    <xdr:clientData/>
  </xdr:twoCellAnchor>
  <xdr:twoCellAnchor editAs="oneCell">
    <xdr:from>
      <xdr:col>7</xdr:col>
      <xdr:colOff>487892</xdr:colOff>
      <xdr:row>78</xdr:row>
      <xdr:rowOff>70712</xdr:rowOff>
    </xdr:from>
    <xdr:to>
      <xdr:col>11</xdr:col>
      <xdr:colOff>148814</xdr:colOff>
      <xdr:row>85</xdr:row>
      <xdr:rowOff>166315</xdr:rowOff>
    </xdr:to>
    <xdr:pic>
      <xdr:nvPicPr>
        <xdr:cNvPr id="12" name="Imagen 11">
          <a:extLst>
            <a:ext uri="{FF2B5EF4-FFF2-40B4-BE49-F238E27FC236}">
              <a16:creationId xmlns:a16="http://schemas.microsoft.com/office/drawing/2014/main" id="{EB877F02-2ED3-46F0-A6C4-FCBACCF78632}"/>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892252" y="27037892"/>
          <a:ext cx="3509022" cy="2495903"/>
        </a:xfrm>
        <a:prstGeom prst="rect">
          <a:avLst/>
        </a:prstGeom>
      </xdr:spPr>
    </xdr:pic>
    <xdr:clientData/>
  </xdr:twoCellAnchor>
  <xdr:twoCellAnchor editAs="oneCell">
    <xdr:from>
      <xdr:col>1</xdr:col>
      <xdr:colOff>127067</xdr:colOff>
      <xdr:row>120</xdr:row>
      <xdr:rowOff>62892</xdr:rowOff>
    </xdr:from>
    <xdr:to>
      <xdr:col>6</xdr:col>
      <xdr:colOff>1052511</xdr:colOff>
      <xdr:row>125</xdr:row>
      <xdr:rowOff>174374</xdr:rowOff>
    </xdr:to>
    <xdr:pic>
      <xdr:nvPicPr>
        <xdr:cNvPr id="13" name="Imagen 12">
          <a:extLst>
            <a:ext uri="{FF2B5EF4-FFF2-40B4-BE49-F238E27FC236}">
              <a16:creationId xmlns:a16="http://schemas.microsoft.com/office/drawing/2014/main" id="{68B14A7C-094F-42F2-9C5E-405DCD04FBF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70907" y="41599512"/>
          <a:ext cx="3965824" cy="2153642"/>
        </a:xfrm>
        <a:prstGeom prst="rect">
          <a:avLst/>
        </a:prstGeom>
      </xdr:spPr>
    </xdr:pic>
    <xdr:clientData/>
  </xdr:twoCellAnchor>
  <xdr:twoCellAnchor editAs="oneCell">
    <xdr:from>
      <xdr:col>7</xdr:col>
      <xdr:colOff>25315</xdr:colOff>
      <xdr:row>119</xdr:row>
      <xdr:rowOff>99957</xdr:rowOff>
    </xdr:from>
    <xdr:to>
      <xdr:col>11</xdr:col>
      <xdr:colOff>544664</xdr:colOff>
      <xdr:row>126</xdr:row>
      <xdr:rowOff>42067</xdr:rowOff>
    </xdr:to>
    <xdr:pic>
      <xdr:nvPicPr>
        <xdr:cNvPr id="14" name="Imagen 13">
          <a:extLst>
            <a:ext uri="{FF2B5EF4-FFF2-40B4-BE49-F238E27FC236}">
              <a16:creationId xmlns:a16="http://schemas.microsoft.com/office/drawing/2014/main" id="{4D6260A1-251E-4C81-928B-E7C177AA0CC5}"/>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429675" y="41461317"/>
          <a:ext cx="4367449" cy="2342410"/>
        </a:xfrm>
        <a:prstGeom prst="rect">
          <a:avLst/>
        </a:prstGeom>
      </xdr:spPr>
    </xdr:pic>
    <xdr:clientData/>
  </xdr:twoCellAnchor>
  <xdr:twoCellAnchor editAs="oneCell">
    <xdr:from>
      <xdr:col>1</xdr:col>
      <xdr:colOff>57148</xdr:colOff>
      <xdr:row>130</xdr:row>
      <xdr:rowOff>37353</xdr:rowOff>
    </xdr:from>
    <xdr:to>
      <xdr:col>6</xdr:col>
      <xdr:colOff>979556</xdr:colOff>
      <xdr:row>135</xdr:row>
      <xdr:rowOff>142766</xdr:rowOff>
    </xdr:to>
    <xdr:pic>
      <xdr:nvPicPr>
        <xdr:cNvPr id="15" name="Imagen 14">
          <a:extLst>
            <a:ext uri="{FF2B5EF4-FFF2-40B4-BE49-F238E27FC236}">
              <a16:creationId xmlns:a16="http://schemas.microsoft.com/office/drawing/2014/main" id="{04829E83-4BC0-4A26-BA01-7BE22312BC45}"/>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00988" y="44538153"/>
          <a:ext cx="3962788" cy="2147573"/>
        </a:xfrm>
        <a:prstGeom prst="rect">
          <a:avLst/>
        </a:prstGeom>
      </xdr:spPr>
    </xdr:pic>
    <xdr:clientData/>
  </xdr:twoCellAnchor>
  <xdr:twoCellAnchor editAs="oneCell">
    <xdr:from>
      <xdr:col>7</xdr:col>
      <xdr:colOff>37933</xdr:colOff>
      <xdr:row>129</xdr:row>
      <xdr:rowOff>86846</xdr:rowOff>
    </xdr:from>
    <xdr:to>
      <xdr:col>11</xdr:col>
      <xdr:colOff>560621</xdr:colOff>
      <xdr:row>136</xdr:row>
      <xdr:rowOff>45646</xdr:rowOff>
    </xdr:to>
    <xdr:pic>
      <xdr:nvPicPr>
        <xdr:cNvPr id="16" name="Imagen 15">
          <a:extLst>
            <a:ext uri="{FF2B5EF4-FFF2-40B4-BE49-F238E27FC236}">
              <a16:creationId xmlns:a16="http://schemas.microsoft.com/office/drawing/2014/main" id="{6564AC8B-0F77-4934-9D82-9FBCB680F80E}"/>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442293" y="44412386"/>
          <a:ext cx="4370788" cy="2359100"/>
        </a:xfrm>
        <a:prstGeom prst="rect">
          <a:avLst/>
        </a:prstGeom>
      </xdr:spPr>
    </xdr:pic>
    <xdr:clientData/>
  </xdr:twoCellAnchor>
  <xdr:twoCellAnchor editAs="oneCell">
    <xdr:from>
      <xdr:col>1</xdr:col>
      <xdr:colOff>294632</xdr:colOff>
      <xdr:row>139</xdr:row>
      <xdr:rowOff>48902</xdr:rowOff>
    </xdr:from>
    <xdr:to>
      <xdr:col>6</xdr:col>
      <xdr:colOff>751646</xdr:colOff>
      <xdr:row>146</xdr:row>
      <xdr:rowOff>150023</xdr:rowOff>
    </xdr:to>
    <xdr:pic>
      <xdr:nvPicPr>
        <xdr:cNvPr id="17" name="Imagen 16">
          <a:extLst>
            <a:ext uri="{FF2B5EF4-FFF2-40B4-BE49-F238E27FC236}">
              <a16:creationId xmlns:a16="http://schemas.microsoft.com/office/drawing/2014/main" id="{0FFB69D4-B7F9-46AB-9FCD-D4CE2ACD4C14}"/>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38472" y="47338622"/>
          <a:ext cx="3497394" cy="2501421"/>
        </a:xfrm>
        <a:prstGeom prst="rect">
          <a:avLst/>
        </a:prstGeom>
      </xdr:spPr>
    </xdr:pic>
    <xdr:clientData/>
  </xdr:twoCellAnchor>
  <xdr:twoCellAnchor editAs="oneCell">
    <xdr:from>
      <xdr:col>7</xdr:col>
      <xdr:colOff>468842</xdr:colOff>
      <xdr:row>139</xdr:row>
      <xdr:rowOff>71335</xdr:rowOff>
    </xdr:from>
    <xdr:to>
      <xdr:col>11</xdr:col>
      <xdr:colOff>129764</xdr:colOff>
      <xdr:row>146</xdr:row>
      <xdr:rowOff>175215</xdr:rowOff>
    </xdr:to>
    <xdr:pic>
      <xdr:nvPicPr>
        <xdr:cNvPr id="18" name="Imagen 17">
          <a:extLst>
            <a:ext uri="{FF2B5EF4-FFF2-40B4-BE49-F238E27FC236}">
              <a16:creationId xmlns:a16="http://schemas.microsoft.com/office/drawing/2014/main" id="{F946D2B3-14C7-43C6-999C-9773C8E79772}"/>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873202" y="47361055"/>
          <a:ext cx="3509022" cy="2504180"/>
        </a:xfrm>
        <a:prstGeom prst="rect">
          <a:avLst/>
        </a:prstGeom>
      </xdr:spPr>
    </xdr:pic>
    <xdr:clientData/>
  </xdr:twoCellAnchor>
  <xdr:twoCellAnchor editAs="oneCell">
    <xdr:from>
      <xdr:col>1</xdr:col>
      <xdr:colOff>47626</xdr:colOff>
      <xdr:row>89</xdr:row>
      <xdr:rowOff>31419</xdr:rowOff>
    </xdr:from>
    <xdr:to>
      <xdr:col>6</xdr:col>
      <xdr:colOff>1000126</xdr:colOff>
      <xdr:row>94</xdr:row>
      <xdr:rowOff>147223</xdr:rowOff>
    </xdr:to>
    <xdr:pic>
      <xdr:nvPicPr>
        <xdr:cNvPr id="19" name="Imagen 18">
          <a:extLst>
            <a:ext uri="{FF2B5EF4-FFF2-40B4-BE49-F238E27FC236}">
              <a16:creationId xmlns:a16="http://schemas.microsoft.com/office/drawing/2014/main" id="{618858E6-5B24-4F53-9297-B61D20FE52C8}"/>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291466" y="30138039"/>
          <a:ext cx="3992880" cy="2157964"/>
        </a:xfrm>
        <a:prstGeom prst="rect">
          <a:avLst/>
        </a:prstGeom>
      </xdr:spPr>
    </xdr:pic>
    <xdr:clientData/>
  </xdr:twoCellAnchor>
  <xdr:twoCellAnchor editAs="oneCell">
    <xdr:from>
      <xdr:col>1</xdr:col>
      <xdr:colOff>14962</xdr:colOff>
      <xdr:row>78</xdr:row>
      <xdr:rowOff>149227</xdr:rowOff>
    </xdr:from>
    <xdr:to>
      <xdr:col>6</xdr:col>
      <xdr:colOff>1070342</xdr:colOff>
      <xdr:row>84</xdr:row>
      <xdr:rowOff>142876</xdr:rowOff>
    </xdr:to>
    <xdr:pic>
      <xdr:nvPicPr>
        <xdr:cNvPr id="20" name="Imagen 19">
          <a:extLst>
            <a:ext uri="{FF2B5EF4-FFF2-40B4-BE49-F238E27FC236}">
              <a16:creationId xmlns:a16="http://schemas.microsoft.com/office/drawing/2014/main" id="{239F14A4-D240-4E40-ACFC-E316F6CDD061}"/>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258802" y="27116407"/>
          <a:ext cx="4095760" cy="2211069"/>
        </a:xfrm>
        <a:prstGeom prst="rect">
          <a:avLst/>
        </a:prstGeom>
      </xdr:spPr>
    </xdr:pic>
    <xdr:clientData/>
  </xdr:twoCellAnchor>
  <xdr:twoCellAnchor editAs="oneCell">
    <xdr:from>
      <xdr:col>7</xdr:col>
      <xdr:colOff>91162</xdr:colOff>
      <xdr:row>68</xdr:row>
      <xdr:rowOff>158751</xdr:rowOff>
    </xdr:from>
    <xdr:to>
      <xdr:col>11</xdr:col>
      <xdr:colOff>478377</xdr:colOff>
      <xdr:row>75</xdr:row>
      <xdr:rowOff>30649</xdr:rowOff>
    </xdr:to>
    <xdr:pic>
      <xdr:nvPicPr>
        <xdr:cNvPr id="21" name="Imagen 20">
          <a:extLst>
            <a:ext uri="{FF2B5EF4-FFF2-40B4-BE49-F238E27FC236}">
              <a16:creationId xmlns:a16="http://schemas.microsoft.com/office/drawing/2014/main" id="{F398BDB6-2FBA-4576-ABCB-CE53E1B6AB32}"/>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495522" y="24161751"/>
          <a:ext cx="4235315" cy="2272198"/>
        </a:xfrm>
        <a:prstGeom prst="rect">
          <a:avLst/>
        </a:prstGeom>
      </xdr:spPr>
    </xdr:pic>
    <xdr:clientData/>
  </xdr:twoCellAnchor>
  <xdr:twoCellAnchor editAs="oneCell">
    <xdr:from>
      <xdr:col>1</xdr:col>
      <xdr:colOff>155089</xdr:colOff>
      <xdr:row>69</xdr:row>
      <xdr:rowOff>98650</xdr:rowOff>
    </xdr:from>
    <xdr:to>
      <xdr:col>6</xdr:col>
      <xdr:colOff>957375</xdr:colOff>
      <xdr:row>74</xdr:row>
      <xdr:rowOff>128850</xdr:rowOff>
    </xdr:to>
    <xdr:pic>
      <xdr:nvPicPr>
        <xdr:cNvPr id="22" name="Imagen 21">
          <a:extLst>
            <a:ext uri="{FF2B5EF4-FFF2-40B4-BE49-F238E27FC236}">
              <a16:creationId xmlns:a16="http://schemas.microsoft.com/office/drawing/2014/main" id="{B14F9D09-BFFF-4741-8C23-E625F09DF92F}"/>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398929" y="24276910"/>
          <a:ext cx="3842666" cy="2072360"/>
        </a:xfrm>
        <a:prstGeom prst="rect">
          <a:avLst/>
        </a:prstGeom>
      </xdr:spPr>
    </xdr:pic>
    <xdr:clientData/>
  </xdr:twoCellAnchor>
  <xdr:twoCellAnchor editAs="oneCell">
    <xdr:from>
      <xdr:col>8</xdr:col>
      <xdr:colOff>866959</xdr:colOff>
      <xdr:row>88</xdr:row>
      <xdr:rowOff>39377</xdr:rowOff>
    </xdr:from>
    <xdr:to>
      <xdr:col>10</xdr:col>
      <xdr:colOff>27770</xdr:colOff>
      <xdr:row>95</xdr:row>
      <xdr:rowOff>140498</xdr:rowOff>
    </xdr:to>
    <xdr:pic>
      <xdr:nvPicPr>
        <xdr:cNvPr id="23" name="Imagen 22">
          <a:extLst>
            <a:ext uri="{FF2B5EF4-FFF2-40B4-BE49-F238E27FC236}">
              <a16:creationId xmlns:a16="http://schemas.microsoft.com/office/drawing/2014/main" id="{205CB2AB-D1CE-4634-ABC6-84B2E259691A}"/>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5858059" y="29970737"/>
          <a:ext cx="1500151" cy="2501421"/>
        </a:xfrm>
        <a:prstGeom prst="rect">
          <a:avLst/>
        </a:prstGeom>
      </xdr:spPr>
    </xdr:pic>
    <xdr:clientData/>
  </xdr:twoCellAnchor>
  <xdr:twoCellAnchor editAs="oneCell">
    <xdr:from>
      <xdr:col>2</xdr:col>
      <xdr:colOff>30498</xdr:colOff>
      <xdr:row>99</xdr:row>
      <xdr:rowOff>280132</xdr:rowOff>
    </xdr:from>
    <xdr:to>
      <xdr:col>6</xdr:col>
      <xdr:colOff>805742</xdr:colOff>
      <xdr:row>104</xdr:row>
      <xdr:rowOff>118818</xdr:rowOff>
    </xdr:to>
    <xdr:pic>
      <xdr:nvPicPr>
        <xdr:cNvPr id="24" name="Imagen 23">
          <a:extLst>
            <a:ext uri="{FF2B5EF4-FFF2-40B4-BE49-F238E27FC236}">
              <a16:creationId xmlns:a16="http://schemas.microsoft.com/office/drawing/2014/main" id="{B620599A-553D-4136-B03A-12E6C58018C7}"/>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594378" y="33350932"/>
          <a:ext cx="3495584" cy="1880846"/>
        </a:xfrm>
        <a:prstGeom prst="rect">
          <a:avLst/>
        </a:prstGeom>
      </xdr:spPr>
    </xdr:pic>
    <xdr:clientData/>
  </xdr:twoCellAnchor>
  <xdr:twoCellAnchor editAs="oneCell">
    <xdr:from>
      <xdr:col>7</xdr:col>
      <xdr:colOff>62587</xdr:colOff>
      <xdr:row>99</xdr:row>
      <xdr:rowOff>18385</xdr:rowOff>
    </xdr:from>
    <xdr:to>
      <xdr:col>11</xdr:col>
      <xdr:colOff>449802</xdr:colOff>
      <xdr:row>105</xdr:row>
      <xdr:rowOff>66242</xdr:rowOff>
    </xdr:to>
    <xdr:pic>
      <xdr:nvPicPr>
        <xdr:cNvPr id="25" name="Imagen 24">
          <a:extLst>
            <a:ext uri="{FF2B5EF4-FFF2-40B4-BE49-F238E27FC236}">
              <a16:creationId xmlns:a16="http://schemas.microsoft.com/office/drawing/2014/main" id="{FB153CAC-73BD-48F8-9899-4F1A08FD3F18}"/>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466947" y="33089185"/>
          <a:ext cx="4235315" cy="2272897"/>
        </a:xfrm>
        <a:prstGeom prst="rect">
          <a:avLst/>
        </a:prstGeom>
      </xdr:spPr>
    </xdr:pic>
    <xdr:clientData/>
  </xdr:twoCellAnchor>
  <xdr:twoCellAnchor editAs="oneCell">
    <xdr:from>
      <xdr:col>7</xdr:col>
      <xdr:colOff>123246</xdr:colOff>
      <xdr:row>6</xdr:row>
      <xdr:rowOff>152733</xdr:rowOff>
    </xdr:from>
    <xdr:to>
      <xdr:col>11</xdr:col>
      <xdr:colOff>512968</xdr:colOff>
      <xdr:row>13</xdr:row>
      <xdr:rowOff>27140</xdr:rowOff>
    </xdr:to>
    <xdr:pic>
      <xdr:nvPicPr>
        <xdr:cNvPr id="26" name="Imagen 25">
          <a:extLst>
            <a:ext uri="{FF2B5EF4-FFF2-40B4-BE49-F238E27FC236}">
              <a16:creationId xmlns:a16="http://schemas.microsoft.com/office/drawing/2014/main" id="{29E792D1-478E-4D06-9AB4-D3AFCB602B59}"/>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527606" y="1890093"/>
          <a:ext cx="4237822" cy="2274707"/>
        </a:xfrm>
        <a:prstGeom prst="rect">
          <a:avLst/>
        </a:prstGeom>
      </xdr:spPr>
    </xdr:pic>
    <xdr:clientData/>
  </xdr:twoCellAnchor>
  <xdr:twoCellAnchor editAs="oneCell">
    <xdr:from>
      <xdr:col>1</xdr:col>
      <xdr:colOff>139662</xdr:colOff>
      <xdr:row>7</xdr:row>
      <xdr:rowOff>111797</xdr:rowOff>
    </xdr:from>
    <xdr:to>
      <xdr:col>6</xdr:col>
      <xdr:colOff>944227</xdr:colOff>
      <xdr:row>12</xdr:row>
      <xdr:rowOff>144277</xdr:rowOff>
    </xdr:to>
    <xdr:pic>
      <xdr:nvPicPr>
        <xdr:cNvPr id="27" name="Imagen 26">
          <a:extLst>
            <a:ext uri="{FF2B5EF4-FFF2-40B4-BE49-F238E27FC236}">
              <a16:creationId xmlns:a16="http://schemas.microsoft.com/office/drawing/2014/main" id="{F5416974-A038-412E-B5C0-48B5181B5C4B}"/>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383502" y="2024417"/>
          <a:ext cx="3844945" cy="2074640"/>
        </a:xfrm>
        <a:prstGeom prst="rect">
          <a:avLst/>
        </a:prstGeom>
      </xdr:spPr>
    </xdr:pic>
    <xdr:clientData/>
  </xdr:twoCellAnchor>
  <xdr:twoCellAnchor editAs="oneCell">
    <xdr:from>
      <xdr:col>1</xdr:col>
      <xdr:colOff>130137</xdr:colOff>
      <xdr:row>151</xdr:row>
      <xdr:rowOff>19050</xdr:rowOff>
    </xdr:from>
    <xdr:to>
      <xdr:col>6</xdr:col>
      <xdr:colOff>934702</xdr:colOff>
      <xdr:row>157</xdr:row>
      <xdr:rowOff>5025</xdr:rowOff>
    </xdr:to>
    <xdr:pic>
      <xdr:nvPicPr>
        <xdr:cNvPr id="28" name="Imagen 27">
          <a:extLst>
            <a:ext uri="{FF2B5EF4-FFF2-40B4-BE49-F238E27FC236}">
              <a16:creationId xmlns:a16="http://schemas.microsoft.com/office/drawing/2014/main" id="{99B0CA1D-2740-43B4-9400-123AB823418D}"/>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373977" y="51461670"/>
          <a:ext cx="3844945" cy="2211015"/>
        </a:xfrm>
        <a:prstGeom prst="rect">
          <a:avLst/>
        </a:prstGeom>
      </xdr:spPr>
    </xdr:pic>
    <xdr:clientData/>
  </xdr:twoCellAnchor>
  <xdr:twoCellAnchor editAs="oneCell">
    <xdr:from>
      <xdr:col>1</xdr:col>
      <xdr:colOff>141943</xdr:colOff>
      <xdr:row>162</xdr:row>
      <xdr:rowOff>46463</xdr:rowOff>
    </xdr:from>
    <xdr:to>
      <xdr:col>6</xdr:col>
      <xdr:colOff>941948</xdr:colOff>
      <xdr:row>167</xdr:row>
      <xdr:rowOff>85782</xdr:rowOff>
    </xdr:to>
    <xdr:pic>
      <xdr:nvPicPr>
        <xdr:cNvPr id="29" name="Imagen 28">
          <a:extLst>
            <a:ext uri="{FF2B5EF4-FFF2-40B4-BE49-F238E27FC236}">
              <a16:creationId xmlns:a16="http://schemas.microsoft.com/office/drawing/2014/main" id="{0E47F23B-6294-44C6-AB23-544EAE5A179D}"/>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385783" y="55032383"/>
          <a:ext cx="3840385" cy="2081479"/>
        </a:xfrm>
        <a:prstGeom prst="rect">
          <a:avLst/>
        </a:prstGeom>
      </xdr:spPr>
    </xdr:pic>
    <xdr:clientData/>
  </xdr:twoCellAnchor>
  <xdr:twoCellAnchor editAs="oneCell">
    <xdr:from>
      <xdr:col>7</xdr:col>
      <xdr:colOff>119737</xdr:colOff>
      <xdr:row>161</xdr:row>
      <xdr:rowOff>142210</xdr:rowOff>
    </xdr:from>
    <xdr:to>
      <xdr:col>11</xdr:col>
      <xdr:colOff>506952</xdr:colOff>
      <xdr:row>168</xdr:row>
      <xdr:rowOff>9092</xdr:rowOff>
    </xdr:to>
    <xdr:pic>
      <xdr:nvPicPr>
        <xdr:cNvPr id="30" name="Imagen 29">
          <a:extLst>
            <a:ext uri="{FF2B5EF4-FFF2-40B4-BE49-F238E27FC236}">
              <a16:creationId xmlns:a16="http://schemas.microsoft.com/office/drawing/2014/main" id="{4C35A1E6-8A2E-43FB-A631-5BEE1E379A84}"/>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524097" y="54952870"/>
          <a:ext cx="4235315" cy="2267182"/>
        </a:xfrm>
        <a:prstGeom prst="rect">
          <a:avLst/>
        </a:prstGeom>
      </xdr:spPr>
    </xdr:pic>
    <xdr:clientData/>
  </xdr:twoCellAnchor>
  <xdr:twoCellAnchor editAs="oneCell">
    <xdr:from>
      <xdr:col>7</xdr:col>
      <xdr:colOff>130773</xdr:colOff>
      <xdr:row>150</xdr:row>
      <xdr:rowOff>129177</xdr:rowOff>
    </xdr:from>
    <xdr:to>
      <xdr:col>11</xdr:col>
      <xdr:colOff>505446</xdr:colOff>
      <xdr:row>157</xdr:row>
      <xdr:rowOff>1170</xdr:rowOff>
    </xdr:to>
    <xdr:pic>
      <xdr:nvPicPr>
        <xdr:cNvPr id="31" name="Imagen 30">
          <a:extLst>
            <a:ext uri="{FF2B5EF4-FFF2-40B4-BE49-F238E27FC236}">
              <a16:creationId xmlns:a16="http://schemas.microsoft.com/office/drawing/2014/main" id="{3DD953CC-991C-43E8-B0BF-2C766C7B88A6}"/>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535133" y="51396537"/>
          <a:ext cx="4222773" cy="2272293"/>
        </a:xfrm>
        <a:prstGeom prst="rect">
          <a:avLst/>
        </a:prstGeom>
      </xdr:spPr>
    </xdr:pic>
    <xdr:clientData/>
  </xdr:twoCellAnchor>
  <xdr:twoCellAnchor editAs="oneCell">
    <xdr:from>
      <xdr:col>1</xdr:col>
      <xdr:colOff>114300</xdr:colOff>
      <xdr:row>47</xdr:row>
      <xdr:rowOff>57150</xdr:rowOff>
    </xdr:from>
    <xdr:to>
      <xdr:col>6</xdr:col>
      <xdr:colOff>914305</xdr:colOff>
      <xdr:row>52</xdr:row>
      <xdr:rowOff>87350</xdr:rowOff>
    </xdr:to>
    <xdr:pic>
      <xdr:nvPicPr>
        <xdr:cNvPr id="32" name="Imagen 31">
          <a:extLst>
            <a:ext uri="{FF2B5EF4-FFF2-40B4-BE49-F238E27FC236}">
              <a16:creationId xmlns:a16="http://schemas.microsoft.com/office/drawing/2014/main" id="{BCEB3CCB-3A53-4C13-A0F5-01CE173D7617}"/>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58140" y="13826490"/>
          <a:ext cx="3840385" cy="2072360"/>
        </a:xfrm>
        <a:prstGeom prst="rect">
          <a:avLst/>
        </a:prstGeom>
      </xdr:spPr>
    </xdr:pic>
    <xdr:clientData/>
  </xdr:twoCellAnchor>
  <xdr:twoCellAnchor editAs="oneCell">
    <xdr:from>
      <xdr:col>7</xdr:col>
      <xdr:colOff>114300</xdr:colOff>
      <xdr:row>46</xdr:row>
      <xdr:rowOff>152400</xdr:rowOff>
    </xdr:from>
    <xdr:to>
      <xdr:col>11</xdr:col>
      <xdr:colOff>499006</xdr:colOff>
      <xdr:row>53</xdr:row>
      <xdr:rowOff>26807</xdr:rowOff>
    </xdr:to>
    <xdr:pic>
      <xdr:nvPicPr>
        <xdr:cNvPr id="33" name="Imagen 32">
          <a:extLst>
            <a:ext uri="{FF2B5EF4-FFF2-40B4-BE49-F238E27FC236}">
              <a16:creationId xmlns:a16="http://schemas.microsoft.com/office/drawing/2014/main" id="{06A56762-3B55-421B-BB37-8A807660687C}"/>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518660" y="13746480"/>
          <a:ext cx="4232806" cy="2274707"/>
        </a:xfrm>
        <a:prstGeom prst="rect">
          <a:avLst/>
        </a:prstGeom>
      </xdr:spPr>
    </xdr:pic>
    <xdr:clientData/>
  </xdr:twoCellAnchor>
  <xdr:twoCellAnchor editAs="oneCell">
    <xdr:from>
      <xdr:col>7</xdr:col>
      <xdr:colOff>542925</xdr:colOff>
      <xdr:row>57</xdr:row>
      <xdr:rowOff>114300</xdr:rowOff>
    </xdr:from>
    <xdr:to>
      <xdr:col>11</xdr:col>
      <xdr:colOff>129045</xdr:colOff>
      <xdr:row>64</xdr:row>
      <xdr:rowOff>67201</xdr:rowOff>
    </xdr:to>
    <xdr:pic>
      <xdr:nvPicPr>
        <xdr:cNvPr id="34" name="Imagen 33">
          <a:extLst>
            <a:ext uri="{FF2B5EF4-FFF2-40B4-BE49-F238E27FC236}">
              <a16:creationId xmlns:a16="http://schemas.microsoft.com/office/drawing/2014/main" id="{0904FE6F-516B-48FC-9825-6A66E05E7C46}"/>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4947285" y="20078700"/>
          <a:ext cx="3434220" cy="235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276225</xdr:colOff>
      <xdr:row>57</xdr:row>
      <xdr:rowOff>95250</xdr:rowOff>
    </xdr:from>
    <xdr:to>
      <xdr:col>6</xdr:col>
      <xdr:colOff>716380</xdr:colOff>
      <xdr:row>64</xdr:row>
      <xdr:rowOff>48151</xdr:rowOff>
    </xdr:to>
    <xdr:pic>
      <xdr:nvPicPr>
        <xdr:cNvPr id="35" name="Imagen 34">
          <a:extLst>
            <a:ext uri="{FF2B5EF4-FFF2-40B4-BE49-F238E27FC236}">
              <a16:creationId xmlns:a16="http://schemas.microsoft.com/office/drawing/2014/main" id="{E0AF3810-5F67-4DA0-8E32-9AF0D1787071}"/>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520065" y="20059650"/>
          <a:ext cx="3480535" cy="235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172</xdr:row>
      <xdr:rowOff>95250</xdr:rowOff>
    </xdr:from>
    <xdr:to>
      <xdr:col>6</xdr:col>
      <xdr:colOff>1028673</xdr:colOff>
      <xdr:row>179</xdr:row>
      <xdr:rowOff>57150</xdr:rowOff>
    </xdr:to>
    <xdr:pic>
      <xdr:nvPicPr>
        <xdr:cNvPr id="36" name="Imagen 35">
          <a:extLst>
            <a:ext uri="{FF2B5EF4-FFF2-40B4-BE49-F238E27FC236}">
              <a16:creationId xmlns:a16="http://schemas.microsoft.com/office/drawing/2014/main" id="{A6F1D16A-FCD1-451A-8DC7-D3256EA9157C}"/>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262890" y="58654950"/>
          <a:ext cx="4050003" cy="236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21897</xdr:colOff>
      <xdr:row>172</xdr:row>
      <xdr:rowOff>132903</xdr:rowOff>
    </xdr:from>
    <xdr:to>
      <xdr:col>11</xdr:col>
      <xdr:colOff>73352</xdr:colOff>
      <xdr:row>179</xdr:row>
      <xdr:rowOff>86173</xdr:rowOff>
    </xdr:to>
    <xdr:pic>
      <xdr:nvPicPr>
        <xdr:cNvPr id="37" name="Imagen 36">
          <a:extLst>
            <a:ext uri="{FF2B5EF4-FFF2-40B4-BE49-F238E27FC236}">
              <a16:creationId xmlns:a16="http://schemas.microsoft.com/office/drawing/2014/main" id="{1F3EC8DA-8A30-47AE-B81B-2CD988AABDD1}"/>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5012997" y="58692603"/>
          <a:ext cx="3312815" cy="2353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298308</xdr:colOff>
      <xdr:row>182</xdr:row>
      <xdr:rowOff>109385</xdr:rowOff>
    </xdr:from>
    <xdr:to>
      <xdr:col>6</xdr:col>
      <xdr:colOff>806593</xdr:colOff>
      <xdr:row>189</xdr:row>
      <xdr:rowOff>62065</xdr:rowOff>
    </xdr:to>
    <xdr:pic>
      <xdr:nvPicPr>
        <xdr:cNvPr id="38" name="Imagen 37">
          <a:extLst>
            <a:ext uri="{FF2B5EF4-FFF2-40B4-BE49-F238E27FC236}">
              <a16:creationId xmlns:a16="http://schemas.microsoft.com/office/drawing/2014/main" id="{74ECAB0F-0C55-4B85-8312-CD642CAE6821}"/>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a:ext>
          </a:extLst>
        </a:blip>
        <a:srcRect/>
        <a:stretch>
          <a:fillRect/>
        </a:stretch>
      </xdr:blipFill>
      <xdr:spPr bwMode="auto">
        <a:xfrm>
          <a:off x="542148" y="61633265"/>
          <a:ext cx="3548665" cy="23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6769</xdr:colOff>
      <xdr:row>182</xdr:row>
      <xdr:rowOff>124871</xdr:rowOff>
    </xdr:from>
    <xdr:to>
      <xdr:col>11</xdr:col>
      <xdr:colOff>164681</xdr:colOff>
      <xdr:row>188</xdr:row>
      <xdr:rowOff>179929</xdr:rowOff>
    </xdr:to>
    <xdr:pic>
      <xdr:nvPicPr>
        <xdr:cNvPr id="39" name="Imagen 38">
          <a:extLst>
            <a:ext uri="{FF2B5EF4-FFF2-40B4-BE49-F238E27FC236}">
              <a16:creationId xmlns:a16="http://schemas.microsoft.com/office/drawing/2014/main" id="{4C2D142E-1D4B-4C99-8B77-5235F9AC2AFE}"/>
            </a:ext>
          </a:extLst>
        </xdr:cNvPr>
        <xdr:cNvPicPr>
          <a:picLocks noChangeAspect="1" noChangeArrowheads="1"/>
        </xdr:cNvPicPr>
      </xdr:nvPicPr>
      <xdr:blipFill>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4997869" y="61648751"/>
          <a:ext cx="3419272" cy="2272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157209</xdr:colOff>
      <xdr:row>233</xdr:row>
      <xdr:rowOff>127933</xdr:rowOff>
    </xdr:from>
    <xdr:to>
      <xdr:col>11</xdr:col>
      <xdr:colOff>133350</xdr:colOff>
      <xdr:row>240</xdr:row>
      <xdr:rowOff>95250</xdr:rowOff>
    </xdr:to>
    <xdr:pic>
      <xdr:nvPicPr>
        <xdr:cNvPr id="40" name="Imagen 39">
          <a:extLst>
            <a:ext uri="{FF2B5EF4-FFF2-40B4-BE49-F238E27FC236}">
              <a16:creationId xmlns:a16="http://schemas.microsoft.com/office/drawing/2014/main" id="{E480D720-C0A9-4681-83D3-53B30FBBC2F4}"/>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5148309" y="77196613"/>
          <a:ext cx="3237501" cy="2367617"/>
        </a:xfrm>
        <a:prstGeom prst="rect">
          <a:avLst/>
        </a:prstGeom>
      </xdr:spPr>
    </xdr:pic>
    <xdr:clientData/>
  </xdr:twoCellAnchor>
  <xdr:twoCellAnchor editAs="oneCell">
    <xdr:from>
      <xdr:col>7</xdr:col>
      <xdr:colOff>87433</xdr:colOff>
      <xdr:row>213</xdr:row>
      <xdr:rowOff>102963</xdr:rowOff>
    </xdr:from>
    <xdr:to>
      <xdr:col>11</xdr:col>
      <xdr:colOff>529066</xdr:colOff>
      <xdr:row>219</xdr:row>
      <xdr:rowOff>171454</xdr:rowOff>
    </xdr:to>
    <xdr:pic>
      <xdr:nvPicPr>
        <xdr:cNvPr id="41" name="Imagen 40">
          <a:extLst>
            <a:ext uri="{FF2B5EF4-FFF2-40B4-BE49-F238E27FC236}">
              <a16:creationId xmlns:a16="http://schemas.microsoft.com/office/drawing/2014/main" id="{DFDD8E7D-BA97-4757-8323-0205632EA988}"/>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rot="5400000">
          <a:off x="5493704" y="70241372"/>
          <a:ext cx="2285911" cy="4289733"/>
        </a:xfrm>
        <a:prstGeom prst="rect">
          <a:avLst/>
        </a:prstGeom>
      </xdr:spPr>
    </xdr:pic>
    <xdr:clientData/>
  </xdr:twoCellAnchor>
  <xdr:twoCellAnchor editAs="oneCell">
    <xdr:from>
      <xdr:col>7</xdr:col>
      <xdr:colOff>207874</xdr:colOff>
      <xdr:row>224</xdr:row>
      <xdr:rowOff>63037</xdr:rowOff>
    </xdr:from>
    <xdr:to>
      <xdr:col>11</xdr:col>
      <xdr:colOff>457821</xdr:colOff>
      <xdr:row>229</xdr:row>
      <xdr:rowOff>180975</xdr:rowOff>
    </xdr:to>
    <xdr:pic>
      <xdr:nvPicPr>
        <xdr:cNvPr id="42" name="Imagen 41">
          <a:extLst>
            <a:ext uri="{FF2B5EF4-FFF2-40B4-BE49-F238E27FC236}">
              <a16:creationId xmlns:a16="http://schemas.microsoft.com/office/drawing/2014/main" id="{2F46502B-D35C-459E-ACE3-A4040191D235}"/>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612234" y="74342797"/>
          <a:ext cx="4098047" cy="2160098"/>
        </a:xfrm>
        <a:prstGeom prst="rect">
          <a:avLst/>
        </a:prstGeom>
      </xdr:spPr>
    </xdr:pic>
    <xdr:clientData/>
  </xdr:twoCellAnchor>
  <xdr:twoCellAnchor editAs="oneCell">
    <xdr:from>
      <xdr:col>1</xdr:col>
      <xdr:colOff>167715</xdr:colOff>
      <xdr:row>244</xdr:row>
      <xdr:rowOff>125511</xdr:rowOff>
    </xdr:from>
    <xdr:to>
      <xdr:col>6</xdr:col>
      <xdr:colOff>974618</xdr:colOff>
      <xdr:row>249</xdr:row>
      <xdr:rowOff>104774</xdr:rowOff>
    </xdr:to>
    <xdr:pic>
      <xdr:nvPicPr>
        <xdr:cNvPr id="43" name="Imagen 42">
          <a:extLst>
            <a:ext uri="{FF2B5EF4-FFF2-40B4-BE49-F238E27FC236}">
              <a16:creationId xmlns:a16="http://schemas.microsoft.com/office/drawing/2014/main" id="{89714EF3-9CDA-4213-B650-A156181FE222}"/>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rot="16200000">
          <a:off x="1324485" y="79420701"/>
          <a:ext cx="2021423" cy="3847283"/>
        </a:xfrm>
        <a:prstGeom prst="rect">
          <a:avLst/>
        </a:prstGeom>
      </xdr:spPr>
    </xdr:pic>
    <xdr:clientData/>
  </xdr:twoCellAnchor>
  <xdr:twoCellAnchor editAs="oneCell">
    <xdr:from>
      <xdr:col>1</xdr:col>
      <xdr:colOff>114300</xdr:colOff>
      <xdr:row>234</xdr:row>
      <xdr:rowOff>92736</xdr:rowOff>
    </xdr:from>
    <xdr:to>
      <xdr:col>6</xdr:col>
      <xdr:colOff>927751</xdr:colOff>
      <xdr:row>239</xdr:row>
      <xdr:rowOff>76199</xdr:rowOff>
    </xdr:to>
    <xdr:pic>
      <xdr:nvPicPr>
        <xdr:cNvPr id="44" name="Imagen 43">
          <a:extLst>
            <a:ext uri="{FF2B5EF4-FFF2-40B4-BE49-F238E27FC236}">
              <a16:creationId xmlns:a16="http://schemas.microsoft.com/office/drawing/2014/main" id="{D9EDEE20-0129-4027-BC26-4F79D50E4B38}"/>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358140" y="77336676"/>
          <a:ext cx="3853831" cy="2025623"/>
        </a:xfrm>
        <a:prstGeom prst="rect">
          <a:avLst/>
        </a:prstGeom>
      </xdr:spPr>
    </xdr:pic>
    <xdr:clientData/>
  </xdr:twoCellAnchor>
  <xdr:twoCellAnchor editAs="oneCell">
    <xdr:from>
      <xdr:col>1</xdr:col>
      <xdr:colOff>29224</xdr:colOff>
      <xdr:row>224</xdr:row>
      <xdr:rowOff>88537</xdr:rowOff>
    </xdr:from>
    <xdr:to>
      <xdr:col>6</xdr:col>
      <xdr:colOff>967217</xdr:colOff>
      <xdr:row>229</xdr:row>
      <xdr:rowOff>142875</xdr:rowOff>
    </xdr:to>
    <xdr:pic>
      <xdr:nvPicPr>
        <xdr:cNvPr id="45" name="Imagen 44">
          <a:extLst>
            <a:ext uri="{FF2B5EF4-FFF2-40B4-BE49-F238E27FC236}">
              <a16:creationId xmlns:a16="http://schemas.microsoft.com/office/drawing/2014/main" id="{3AF4D8B5-9282-4266-A060-554DD088D604}"/>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273064" y="74368297"/>
          <a:ext cx="3978373" cy="2096498"/>
        </a:xfrm>
        <a:prstGeom prst="rect">
          <a:avLst/>
        </a:prstGeom>
      </xdr:spPr>
    </xdr:pic>
    <xdr:clientData/>
  </xdr:twoCellAnchor>
  <xdr:twoCellAnchor editAs="oneCell">
    <xdr:from>
      <xdr:col>1</xdr:col>
      <xdr:colOff>47625</xdr:colOff>
      <xdr:row>214</xdr:row>
      <xdr:rowOff>20606</xdr:rowOff>
    </xdr:from>
    <xdr:to>
      <xdr:col>6</xdr:col>
      <xdr:colOff>1041291</xdr:colOff>
      <xdr:row>219</xdr:row>
      <xdr:rowOff>114300</xdr:rowOff>
    </xdr:to>
    <xdr:pic>
      <xdr:nvPicPr>
        <xdr:cNvPr id="46" name="Imagen 45">
          <a:extLst>
            <a:ext uri="{FF2B5EF4-FFF2-40B4-BE49-F238E27FC236}">
              <a16:creationId xmlns:a16="http://schemas.microsoft.com/office/drawing/2014/main" id="{97514DBE-761C-4761-A52F-39DB42D42468}"/>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291465" y="71336186"/>
          <a:ext cx="4034046" cy="2135854"/>
        </a:xfrm>
        <a:prstGeom prst="rect">
          <a:avLst/>
        </a:prstGeom>
      </xdr:spPr>
    </xdr:pic>
    <xdr:clientData/>
  </xdr:twoCellAnchor>
  <xdr:twoCellAnchor editAs="oneCell">
    <xdr:from>
      <xdr:col>7</xdr:col>
      <xdr:colOff>147966</xdr:colOff>
      <xdr:row>204</xdr:row>
      <xdr:rowOff>2118</xdr:rowOff>
    </xdr:from>
    <xdr:to>
      <xdr:col>11</xdr:col>
      <xdr:colOff>419100</xdr:colOff>
      <xdr:row>209</xdr:row>
      <xdr:rowOff>104775</xdr:rowOff>
    </xdr:to>
    <xdr:pic>
      <xdr:nvPicPr>
        <xdr:cNvPr id="47" name="Imagen 46">
          <a:extLst>
            <a:ext uri="{FF2B5EF4-FFF2-40B4-BE49-F238E27FC236}">
              <a16:creationId xmlns:a16="http://schemas.microsoft.com/office/drawing/2014/main" id="{4B9D4473-153E-4925-995C-2980BFF80DE9}"/>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4552326" y="68353518"/>
          <a:ext cx="4119234" cy="2144817"/>
        </a:xfrm>
        <a:prstGeom prst="rect">
          <a:avLst/>
        </a:prstGeom>
      </xdr:spPr>
    </xdr:pic>
    <xdr:clientData/>
  </xdr:twoCellAnchor>
  <xdr:twoCellAnchor editAs="oneCell">
    <xdr:from>
      <xdr:col>1</xdr:col>
      <xdr:colOff>19050</xdr:colOff>
      <xdr:row>204</xdr:row>
      <xdr:rowOff>25556</xdr:rowOff>
    </xdr:from>
    <xdr:to>
      <xdr:col>6</xdr:col>
      <xdr:colOff>1016566</xdr:colOff>
      <xdr:row>209</xdr:row>
      <xdr:rowOff>123825</xdr:rowOff>
    </xdr:to>
    <xdr:pic>
      <xdr:nvPicPr>
        <xdr:cNvPr id="48" name="Imagen 47">
          <a:extLst>
            <a:ext uri="{FF2B5EF4-FFF2-40B4-BE49-F238E27FC236}">
              <a16:creationId xmlns:a16="http://schemas.microsoft.com/office/drawing/2014/main" id="{A66B2570-7125-4183-BEF4-9C4170355955}"/>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262890" y="68376956"/>
          <a:ext cx="4037896" cy="2140429"/>
        </a:xfrm>
        <a:prstGeom prst="rect">
          <a:avLst/>
        </a:prstGeom>
      </xdr:spPr>
    </xdr:pic>
    <xdr:clientData/>
  </xdr:twoCellAnchor>
  <xdr:twoCellAnchor editAs="oneCell">
    <xdr:from>
      <xdr:col>1</xdr:col>
      <xdr:colOff>66676</xdr:colOff>
      <xdr:row>194</xdr:row>
      <xdr:rowOff>39242</xdr:rowOff>
    </xdr:from>
    <xdr:to>
      <xdr:col>6</xdr:col>
      <xdr:colOff>1002178</xdr:colOff>
      <xdr:row>199</xdr:row>
      <xdr:rowOff>180975</xdr:rowOff>
    </xdr:to>
    <xdr:pic>
      <xdr:nvPicPr>
        <xdr:cNvPr id="49" name="Imagen 48">
          <a:extLst>
            <a:ext uri="{FF2B5EF4-FFF2-40B4-BE49-F238E27FC236}">
              <a16:creationId xmlns:a16="http://schemas.microsoft.com/office/drawing/2014/main" id="{459ABF94-5414-4CE1-BDCC-86BF20609E3A}"/>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310516" y="65426462"/>
          <a:ext cx="3975882" cy="2183893"/>
        </a:xfrm>
        <a:prstGeom prst="rect">
          <a:avLst/>
        </a:prstGeom>
      </xdr:spPr>
    </xdr:pic>
    <xdr:clientData/>
  </xdr:twoCellAnchor>
  <xdr:twoCellAnchor editAs="oneCell">
    <xdr:from>
      <xdr:col>7</xdr:col>
      <xdr:colOff>205325</xdr:colOff>
      <xdr:row>194</xdr:row>
      <xdr:rowOff>3805</xdr:rowOff>
    </xdr:from>
    <xdr:to>
      <xdr:col>11</xdr:col>
      <xdr:colOff>449447</xdr:colOff>
      <xdr:row>199</xdr:row>
      <xdr:rowOff>123824</xdr:rowOff>
    </xdr:to>
    <xdr:pic>
      <xdr:nvPicPr>
        <xdr:cNvPr id="50" name="Imagen 49">
          <a:extLst>
            <a:ext uri="{FF2B5EF4-FFF2-40B4-BE49-F238E27FC236}">
              <a16:creationId xmlns:a16="http://schemas.microsoft.com/office/drawing/2014/main" id="{86E367C9-100B-4F7C-ABDB-9BBCAA168BE7}"/>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4609685" y="65391025"/>
          <a:ext cx="4092222" cy="2162179"/>
        </a:xfrm>
        <a:prstGeom prst="rect">
          <a:avLst/>
        </a:prstGeom>
      </xdr:spPr>
    </xdr:pic>
    <xdr:clientData/>
  </xdr:twoCellAnchor>
  <xdr:twoCellAnchor editAs="oneCell">
    <xdr:from>
      <xdr:col>7</xdr:col>
      <xdr:colOff>169706</xdr:colOff>
      <xdr:row>244</xdr:row>
      <xdr:rowOff>4762</xdr:rowOff>
    </xdr:from>
    <xdr:to>
      <xdr:col>11</xdr:col>
      <xdr:colOff>355541</xdr:colOff>
      <xdr:row>249</xdr:row>
      <xdr:rowOff>66675</xdr:rowOff>
    </xdr:to>
    <xdr:pic>
      <xdr:nvPicPr>
        <xdr:cNvPr id="51" name="Imagen 50">
          <a:extLst>
            <a:ext uri="{FF2B5EF4-FFF2-40B4-BE49-F238E27FC236}">
              <a16:creationId xmlns:a16="http://schemas.microsoft.com/office/drawing/2014/main" id="{BA3C3518-FB4E-4AA0-B207-DFE423B4AF91}"/>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574066" y="80212882"/>
          <a:ext cx="4033935" cy="2104073"/>
        </a:xfrm>
        <a:prstGeom prst="rect">
          <a:avLst/>
        </a:prstGeom>
      </xdr:spPr>
    </xdr:pic>
    <xdr:clientData/>
  </xdr:twoCellAnchor>
  <xdr:twoCellAnchor editAs="oneCell">
    <xdr:from>
      <xdr:col>7</xdr:col>
      <xdr:colOff>86267</xdr:colOff>
      <xdr:row>273</xdr:row>
      <xdr:rowOff>179719</xdr:rowOff>
    </xdr:from>
    <xdr:to>
      <xdr:col>11</xdr:col>
      <xdr:colOff>507635</xdr:colOff>
      <xdr:row>279</xdr:row>
      <xdr:rowOff>171449</xdr:rowOff>
    </xdr:to>
    <xdr:pic>
      <xdr:nvPicPr>
        <xdr:cNvPr id="52" name="Imagen 51">
          <a:extLst>
            <a:ext uri="{FF2B5EF4-FFF2-40B4-BE49-F238E27FC236}">
              <a16:creationId xmlns:a16="http://schemas.microsoft.com/office/drawing/2014/main" id="{EF28D3B5-62AD-4771-9F1A-B0BFF619ED87}"/>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4490627" y="89097499"/>
          <a:ext cx="4269468" cy="2216770"/>
        </a:xfrm>
        <a:prstGeom prst="rect">
          <a:avLst/>
        </a:prstGeom>
      </xdr:spPr>
    </xdr:pic>
    <xdr:clientData/>
  </xdr:twoCellAnchor>
  <xdr:twoCellAnchor editAs="oneCell">
    <xdr:from>
      <xdr:col>1</xdr:col>
      <xdr:colOff>85726</xdr:colOff>
      <xdr:row>284</xdr:row>
      <xdr:rowOff>35026</xdr:rowOff>
    </xdr:from>
    <xdr:to>
      <xdr:col>6</xdr:col>
      <xdr:colOff>1003192</xdr:colOff>
      <xdr:row>289</xdr:row>
      <xdr:rowOff>116581</xdr:rowOff>
    </xdr:to>
    <xdr:pic>
      <xdr:nvPicPr>
        <xdr:cNvPr id="53" name="Imagen 52">
          <a:extLst>
            <a:ext uri="{FF2B5EF4-FFF2-40B4-BE49-F238E27FC236}">
              <a16:creationId xmlns:a16="http://schemas.microsoft.com/office/drawing/2014/main" id="{5E0E6391-8619-46BB-A66D-493646E59EDC}"/>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329566" y="92099866"/>
          <a:ext cx="3957846" cy="2123715"/>
        </a:xfrm>
        <a:prstGeom prst="rect">
          <a:avLst/>
        </a:prstGeom>
      </xdr:spPr>
    </xdr:pic>
    <xdr:clientData/>
  </xdr:twoCellAnchor>
  <xdr:twoCellAnchor editAs="oneCell">
    <xdr:from>
      <xdr:col>7</xdr:col>
      <xdr:colOff>161926</xdr:colOff>
      <xdr:row>284</xdr:row>
      <xdr:rowOff>71304</xdr:rowOff>
    </xdr:from>
    <xdr:to>
      <xdr:col>11</xdr:col>
      <xdr:colOff>341906</xdr:colOff>
      <xdr:row>289</xdr:row>
      <xdr:rowOff>104774</xdr:rowOff>
    </xdr:to>
    <xdr:pic>
      <xdr:nvPicPr>
        <xdr:cNvPr id="54" name="Imagen 53">
          <a:extLst>
            <a:ext uri="{FF2B5EF4-FFF2-40B4-BE49-F238E27FC236}">
              <a16:creationId xmlns:a16="http://schemas.microsoft.com/office/drawing/2014/main" id="{D7139D84-C3B1-4017-A834-AE5AE227D8DD}"/>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rot="16200000">
          <a:off x="5542511" y="91159919"/>
          <a:ext cx="2075630" cy="4028080"/>
        </a:xfrm>
        <a:prstGeom prst="rect">
          <a:avLst/>
        </a:prstGeom>
      </xdr:spPr>
    </xdr:pic>
    <xdr:clientData/>
  </xdr:twoCellAnchor>
  <xdr:twoCellAnchor editAs="oneCell">
    <xdr:from>
      <xdr:col>1</xdr:col>
      <xdr:colOff>100556</xdr:colOff>
      <xdr:row>274</xdr:row>
      <xdr:rowOff>12338</xdr:rowOff>
    </xdr:from>
    <xdr:to>
      <xdr:col>6</xdr:col>
      <xdr:colOff>1048084</xdr:colOff>
      <xdr:row>279</xdr:row>
      <xdr:rowOff>66675</xdr:rowOff>
    </xdr:to>
    <xdr:pic>
      <xdr:nvPicPr>
        <xdr:cNvPr id="55" name="Imagen 54">
          <a:extLst>
            <a:ext uri="{FF2B5EF4-FFF2-40B4-BE49-F238E27FC236}">
              <a16:creationId xmlns:a16="http://schemas.microsoft.com/office/drawing/2014/main" id="{563A6D2B-A3F9-4D01-8A51-09DB8ED428D3}"/>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344396" y="89112998"/>
          <a:ext cx="3987908" cy="2096497"/>
        </a:xfrm>
        <a:prstGeom prst="rect">
          <a:avLst/>
        </a:prstGeom>
      </xdr:spPr>
    </xdr:pic>
    <xdr:clientData/>
  </xdr:twoCellAnchor>
  <xdr:twoCellAnchor editAs="oneCell">
    <xdr:from>
      <xdr:col>7</xdr:col>
      <xdr:colOff>123825</xdr:colOff>
      <xdr:row>264</xdr:row>
      <xdr:rowOff>8136</xdr:rowOff>
    </xdr:from>
    <xdr:to>
      <xdr:col>11</xdr:col>
      <xdr:colOff>433762</xdr:colOff>
      <xdr:row>269</xdr:row>
      <xdr:rowOff>146605</xdr:rowOff>
    </xdr:to>
    <xdr:pic>
      <xdr:nvPicPr>
        <xdr:cNvPr id="56" name="Imagen 55">
          <a:extLst>
            <a:ext uri="{FF2B5EF4-FFF2-40B4-BE49-F238E27FC236}">
              <a16:creationId xmlns:a16="http://schemas.microsoft.com/office/drawing/2014/main" id="{61940E4C-ACB2-4117-B073-E89551057798}"/>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528185" y="86144616"/>
          <a:ext cx="4158037" cy="2180629"/>
        </a:xfrm>
        <a:prstGeom prst="rect">
          <a:avLst/>
        </a:prstGeom>
      </xdr:spPr>
    </xdr:pic>
    <xdr:clientData/>
  </xdr:twoCellAnchor>
  <xdr:twoCellAnchor editAs="oneCell">
    <xdr:from>
      <xdr:col>1</xdr:col>
      <xdr:colOff>135297</xdr:colOff>
      <xdr:row>264</xdr:row>
      <xdr:rowOff>128229</xdr:rowOff>
    </xdr:from>
    <xdr:to>
      <xdr:col>6</xdr:col>
      <xdr:colOff>954153</xdr:colOff>
      <xdr:row>269</xdr:row>
      <xdr:rowOff>104775</xdr:rowOff>
    </xdr:to>
    <xdr:pic>
      <xdr:nvPicPr>
        <xdr:cNvPr id="57" name="Imagen 56">
          <a:extLst>
            <a:ext uri="{FF2B5EF4-FFF2-40B4-BE49-F238E27FC236}">
              <a16:creationId xmlns:a16="http://schemas.microsoft.com/office/drawing/2014/main" id="{D540B4F4-FC1D-463D-8BFB-6F741EF9966E}"/>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379137" y="86264709"/>
          <a:ext cx="3859236" cy="2018706"/>
        </a:xfrm>
        <a:prstGeom prst="rect">
          <a:avLst/>
        </a:prstGeom>
      </xdr:spPr>
    </xdr:pic>
    <xdr:clientData/>
  </xdr:twoCellAnchor>
  <xdr:twoCellAnchor editAs="oneCell">
    <xdr:from>
      <xdr:col>7</xdr:col>
      <xdr:colOff>361949</xdr:colOff>
      <xdr:row>253</xdr:row>
      <xdr:rowOff>114300</xdr:rowOff>
    </xdr:from>
    <xdr:to>
      <xdr:col>11</xdr:col>
      <xdr:colOff>379495</xdr:colOff>
      <xdr:row>259</xdr:row>
      <xdr:rowOff>161925</xdr:rowOff>
    </xdr:to>
    <xdr:pic>
      <xdr:nvPicPr>
        <xdr:cNvPr id="58" name="Imagen 57">
          <a:extLst>
            <a:ext uri="{FF2B5EF4-FFF2-40B4-BE49-F238E27FC236}">
              <a16:creationId xmlns:a16="http://schemas.microsoft.com/office/drawing/2014/main" id="{E8B2C234-A6CE-4A43-A11F-87F6880E7B4D}"/>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4766309" y="83111340"/>
          <a:ext cx="3865646" cy="2265045"/>
        </a:xfrm>
        <a:prstGeom prst="rect">
          <a:avLst/>
        </a:prstGeom>
      </xdr:spPr>
    </xdr:pic>
    <xdr:clientData/>
  </xdr:twoCellAnchor>
  <xdr:twoCellAnchor editAs="oneCell">
    <xdr:from>
      <xdr:col>0</xdr:col>
      <xdr:colOff>235561</xdr:colOff>
      <xdr:row>253</xdr:row>
      <xdr:rowOff>131269</xdr:rowOff>
    </xdr:from>
    <xdr:to>
      <xdr:col>6</xdr:col>
      <xdr:colOff>1019175</xdr:colOff>
      <xdr:row>259</xdr:row>
      <xdr:rowOff>81716</xdr:rowOff>
    </xdr:to>
    <xdr:pic>
      <xdr:nvPicPr>
        <xdr:cNvPr id="59" name="Imagen 58">
          <a:extLst>
            <a:ext uri="{FF2B5EF4-FFF2-40B4-BE49-F238E27FC236}">
              <a16:creationId xmlns:a16="http://schemas.microsoft.com/office/drawing/2014/main" id="{45B7E9AD-6FB3-4F8A-9FCD-30988B2210FF}"/>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235561" y="83128309"/>
          <a:ext cx="4067834" cy="2167867"/>
        </a:xfrm>
        <a:prstGeom prst="rect">
          <a:avLst/>
        </a:prstGeom>
      </xdr:spPr>
    </xdr:pic>
    <xdr:clientData/>
  </xdr:twoCellAnchor>
  <xdr:twoCellAnchor editAs="oneCell">
    <xdr:from>
      <xdr:col>1</xdr:col>
      <xdr:colOff>45401</xdr:colOff>
      <xdr:row>342</xdr:row>
      <xdr:rowOff>79502</xdr:rowOff>
    </xdr:from>
    <xdr:to>
      <xdr:col>6</xdr:col>
      <xdr:colOff>998045</xdr:colOff>
      <xdr:row>355</xdr:row>
      <xdr:rowOff>171450</xdr:rowOff>
    </xdr:to>
    <xdr:pic>
      <xdr:nvPicPr>
        <xdr:cNvPr id="60" name="Imagen 59">
          <a:extLst>
            <a:ext uri="{FF2B5EF4-FFF2-40B4-BE49-F238E27FC236}">
              <a16:creationId xmlns:a16="http://schemas.microsoft.com/office/drawing/2014/main" id="{F010A567-AEE3-4431-8938-55454F67B385}"/>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289241" y="106233722"/>
          <a:ext cx="3993024" cy="2560828"/>
        </a:xfrm>
        <a:prstGeom prst="rect">
          <a:avLst/>
        </a:prstGeom>
      </xdr:spPr>
    </xdr:pic>
    <xdr:clientData/>
  </xdr:twoCellAnchor>
  <xdr:twoCellAnchor editAs="oneCell">
    <xdr:from>
      <xdr:col>7</xdr:col>
      <xdr:colOff>92349</xdr:colOff>
      <xdr:row>326</xdr:row>
      <xdr:rowOff>104331</xdr:rowOff>
    </xdr:from>
    <xdr:to>
      <xdr:col>11</xdr:col>
      <xdr:colOff>553326</xdr:colOff>
      <xdr:row>339</xdr:row>
      <xdr:rowOff>142875</xdr:rowOff>
    </xdr:to>
    <xdr:pic>
      <xdr:nvPicPr>
        <xdr:cNvPr id="61" name="Imagen 60">
          <a:extLst>
            <a:ext uri="{FF2B5EF4-FFF2-40B4-BE49-F238E27FC236}">
              <a16:creationId xmlns:a16="http://schemas.microsoft.com/office/drawing/2014/main" id="{CC573DDE-74AC-418B-AE94-B3008EE80D77}"/>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496709" y="103172451"/>
          <a:ext cx="4309077" cy="2507424"/>
        </a:xfrm>
        <a:prstGeom prst="rect">
          <a:avLst/>
        </a:prstGeom>
      </xdr:spPr>
    </xdr:pic>
    <xdr:clientData/>
  </xdr:twoCellAnchor>
  <xdr:twoCellAnchor editAs="oneCell">
    <xdr:from>
      <xdr:col>1</xdr:col>
      <xdr:colOff>73854</xdr:colOff>
      <xdr:row>358</xdr:row>
      <xdr:rowOff>106889</xdr:rowOff>
    </xdr:from>
    <xdr:to>
      <xdr:col>6</xdr:col>
      <xdr:colOff>1028700</xdr:colOff>
      <xdr:row>371</xdr:row>
      <xdr:rowOff>133350</xdr:rowOff>
    </xdr:to>
    <xdr:pic>
      <xdr:nvPicPr>
        <xdr:cNvPr id="62" name="Imagen 61">
          <a:extLst>
            <a:ext uri="{FF2B5EF4-FFF2-40B4-BE49-F238E27FC236}">
              <a16:creationId xmlns:a16="http://schemas.microsoft.com/office/drawing/2014/main" id="{24A4B787-A5BC-4FC5-98DE-45C8CB4F915F}"/>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317694" y="109347209"/>
          <a:ext cx="3995226" cy="2419141"/>
        </a:xfrm>
        <a:prstGeom prst="rect">
          <a:avLst/>
        </a:prstGeom>
      </xdr:spPr>
    </xdr:pic>
    <xdr:clientData/>
  </xdr:twoCellAnchor>
  <xdr:twoCellAnchor editAs="oneCell">
    <xdr:from>
      <xdr:col>1</xdr:col>
      <xdr:colOff>21176</xdr:colOff>
      <xdr:row>326</xdr:row>
      <xdr:rowOff>118922</xdr:rowOff>
    </xdr:from>
    <xdr:to>
      <xdr:col>6</xdr:col>
      <xdr:colOff>1041840</xdr:colOff>
      <xdr:row>339</xdr:row>
      <xdr:rowOff>142875</xdr:rowOff>
    </xdr:to>
    <xdr:pic>
      <xdr:nvPicPr>
        <xdr:cNvPr id="63" name="Imagen 62">
          <a:extLst>
            <a:ext uri="{FF2B5EF4-FFF2-40B4-BE49-F238E27FC236}">
              <a16:creationId xmlns:a16="http://schemas.microsoft.com/office/drawing/2014/main" id="{593A8F17-F4FD-4C13-B523-E06B68E24720}"/>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265016" y="103187042"/>
          <a:ext cx="4061044" cy="2492833"/>
        </a:xfrm>
        <a:prstGeom prst="rect">
          <a:avLst/>
        </a:prstGeom>
      </xdr:spPr>
    </xdr:pic>
    <xdr:clientData/>
  </xdr:twoCellAnchor>
  <xdr:twoCellAnchor editAs="oneCell">
    <xdr:from>
      <xdr:col>7</xdr:col>
      <xdr:colOff>38701</xdr:colOff>
      <xdr:row>310</xdr:row>
      <xdr:rowOff>96284</xdr:rowOff>
    </xdr:from>
    <xdr:to>
      <xdr:col>11</xdr:col>
      <xdr:colOff>542925</xdr:colOff>
      <xdr:row>323</xdr:row>
      <xdr:rowOff>38100</xdr:rowOff>
    </xdr:to>
    <xdr:pic>
      <xdr:nvPicPr>
        <xdr:cNvPr id="64" name="Imagen 63">
          <a:extLst>
            <a:ext uri="{FF2B5EF4-FFF2-40B4-BE49-F238E27FC236}">
              <a16:creationId xmlns:a16="http://schemas.microsoft.com/office/drawing/2014/main" id="{6D91033F-8D7E-4E41-A314-09F18E99DA71}"/>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4443061" y="100078304"/>
          <a:ext cx="4352324" cy="2410696"/>
        </a:xfrm>
        <a:prstGeom prst="rect">
          <a:avLst/>
        </a:prstGeom>
      </xdr:spPr>
    </xdr:pic>
    <xdr:clientData/>
  </xdr:twoCellAnchor>
  <xdr:twoCellAnchor editAs="oneCell">
    <xdr:from>
      <xdr:col>1</xdr:col>
      <xdr:colOff>53760</xdr:colOff>
      <xdr:row>310</xdr:row>
      <xdr:rowOff>76921</xdr:rowOff>
    </xdr:from>
    <xdr:to>
      <xdr:col>6</xdr:col>
      <xdr:colOff>1041838</xdr:colOff>
      <xdr:row>323</xdr:row>
      <xdr:rowOff>76200</xdr:rowOff>
    </xdr:to>
    <xdr:pic>
      <xdr:nvPicPr>
        <xdr:cNvPr id="65" name="Imagen 64">
          <a:extLst>
            <a:ext uri="{FF2B5EF4-FFF2-40B4-BE49-F238E27FC236}">
              <a16:creationId xmlns:a16="http://schemas.microsoft.com/office/drawing/2014/main" id="{C7FD9FA7-BCA0-4C0E-8B44-A3ECADA5EBEE}"/>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297600" y="100058941"/>
          <a:ext cx="4028458" cy="2468159"/>
        </a:xfrm>
        <a:prstGeom prst="rect">
          <a:avLst/>
        </a:prstGeom>
      </xdr:spPr>
    </xdr:pic>
    <xdr:clientData/>
  </xdr:twoCellAnchor>
  <xdr:twoCellAnchor editAs="oneCell">
    <xdr:from>
      <xdr:col>7</xdr:col>
      <xdr:colOff>24408</xdr:colOff>
      <xdr:row>294</xdr:row>
      <xdr:rowOff>159782</xdr:rowOff>
    </xdr:from>
    <xdr:to>
      <xdr:col>11</xdr:col>
      <xdr:colOff>562849</xdr:colOff>
      <xdr:row>307</xdr:row>
      <xdr:rowOff>123825</xdr:rowOff>
    </xdr:to>
    <xdr:pic>
      <xdr:nvPicPr>
        <xdr:cNvPr id="66" name="Imagen 65">
          <a:extLst>
            <a:ext uri="{FF2B5EF4-FFF2-40B4-BE49-F238E27FC236}">
              <a16:creationId xmlns:a16="http://schemas.microsoft.com/office/drawing/2014/main" id="{BB9F9AFF-3155-474A-85B3-8DBACA325961}"/>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4428768" y="97154762"/>
          <a:ext cx="4386541" cy="2356723"/>
        </a:xfrm>
        <a:prstGeom prst="rect">
          <a:avLst/>
        </a:prstGeom>
      </xdr:spPr>
    </xdr:pic>
    <xdr:clientData/>
  </xdr:twoCellAnchor>
  <xdr:twoCellAnchor editAs="oneCell">
    <xdr:from>
      <xdr:col>1</xdr:col>
      <xdr:colOff>28575</xdr:colOff>
      <xdr:row>294</xdr:row>
      <xdr:rowOff>156073</xdr:rowOff>
    </xdr:from>
    <xdr:to>
      <xdr:col>6</xdr:col>
      <xdr:colOff>1050816</xdr:colOff>
      <xdr:row>307</xdr:row>
      <xdr:rowOff>114299</xdr:rowOff>
    </xdr:to>
    <xdr:pic>
      <xdr:nvPicPr>
        <xdr:cNvPr id="67" name="Imagen 66">
          <a:extLst>
            <a:ext uri="{FF2B5EF4-FFF2-40B4-BE49-F238E27FC236}">
              <a16:creationId xmlns:a16="http://schemas.microsoft.com/office/drawing/2014/main" id="{8C170294-4AA4-45B0-A53B-3FA2F72BAE62}"/>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272415" y="97151053"/>
          <a:ext cx="4062621" cy="2350906"/>
        </a:xfrm>
        <a:prstGeom prst="rect">
          <a:avLst/>
        </a:prstGeom>
      </xdr:spPr>
    </xdr:pic>
    <xdr:clientData/>
  </xdr:twoCellAnchor>
  <xdr:twoCellAnchor editAs="oneCell">
    <xdr:from>
      <xdr:col>7</xdr:col>
      <xdr:colOff>37254</xdr:colOff>
      <xdr:row>390</xdr:row>
      <xdr:rowOff>123147</xdr:rowOff>
    </xdr:from>
    <xdr:to>
      <xdr:col>11</xdr:col>
      <xdr:colOff>566441</xdr:colOff>
      <xdr:row>403</xdr:row>
      <xdr:rowOff>152400</xdr:rowOff>
    </xdr:to>
    <xdr:pic>
      <xdr:nvPicPr>
        <xdr:cNvPr id="68" name="Imagen 67">
          <a:extLst>
            <a:ext uri="{FF2B5EF4-FFF2-40B4-BE49-F238E27FC236}">
              <a16:creationId xmlns:a16="http://schemas.microsoft.com/office/drawing/2014/main" id="{DB6E268D-7174-4866-9378-0A47D2A25A1A}"/>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4441614" y="115436607"/>
          <a:ext cx="4377287" cy="2498133"/>
        </a:xfrm>
        <a:prstGeom prst="rect">
          <a:avLst/>
        </a:prstGeom>
      </xdr:spPr>
    </xdr:pic>
    <xdr:clientData/>
  </xdr:twoCellAnchor>
  <xdr:twoCellAnchor editAs="oneCell">
    <xdr:from>
      <xdr:col>1</xdr:col>
      <xdr:colOff>57992</xdr:colOff>
      <xdr:row>390</xdr:row>
      <xdr:rowOff>94631</xdr:rowOff>
    </xdr:from>
    <xdr:to>
      <xdr:col>6</xdr:col>
      <xdr:colOff>997060</xdr:colOff>
      <xdr:row>403</xdr:row>
      <xdr:rowOff>142875</xdr:rowOff>
    </xdr:to>
    <xdr:pic>
      <xdr:nvPicPr>
        <xdr:cNvPr id="69" name="Imagen 68">
          <a:extLst>
            <a:ext uri="{FF2B5EF4-FFF2-40B4-BE49-F238E27FC236}">
              <a16:creationId xmlns:a16="http://schemas.microsoft.com/office/drawing/2014/main" id="{026E49D4-8C58-4D2E-B21E-E029ECE9FC62}"/>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301832" y="115408091"/>
          <a:ext cx="3979448" cy="2517124"/>
        </a:xfrm>
        <a:prstGeom prst="rect">
          <a:avLst/>
        </a:prstGeom>
      </xdr:spPr>
    </xdr:pic>
    <xdr:clientData/>
  </xdr:twoCellAnchor>
  <xdr:twoCellAnchor editAs="oneCell">
    <xdr:from>
      <xdr:col>7</xdr:col>
      <xdr:colOff>55115</xdr:colOff>
      <xdr:row>342</xdr:row>
      <xdr:rowOff>79492</xdr:rowOff>
    </xdr:from>
    <xdr:to>
      <xdr:col>11</xdr:col>
      <xdr:colOff>539970</xdr:colOff>
      <xdr:row>355</xdr:row>
      <xdr:rowOff>152400</xdr:rowOff>
    </xdr:to>
    <xdr:pic>
      <xdr:nvPicPr>
        <xdr:cNvPr id="70" name="Imagen 69">
          <a:extLst>
            <a:ext uri="{FF2B5EF4-FFF2-40B4-BE49-F238E27FC236}">
              <a16:creationId xmlns:a16="http://schemas.microsoft.com/office/drawing/2014/main" id="{6F969DD7-882F-4676-AD80-E6D1BC7DF1A8}"/>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4459475" y="106233712"/>
          <a:ext cx="4332955" cy="2541788"/>
        </a:xfrm>
        <a:prstGeom prst="rect">
          <a:avLst/>
        </a:prstGeom>
      </xdr:spPr>
    </xdr:pic>
    <xdr:clientData/>
  </xdr:twoCellAnchor>
  <xdr:twoCellAnchor editAs="oneCell">
    <xdr:from>
      <xdr:col>7</xdr:col>
      <xdr:colOff>53261</xdr:colOff>
      <xdr:row>374</xdr:row>
      <xdr:rowOff>119282</xdr:rowOff>
    </xdr:from>
    <xdr:to>
      <xdr:col>11</xdr:col>
      <xdr:colOff>527695</xdr:colOff>
      <xdr:row>387</xdr:row>
      <xdr:rowOff>142875</xdr:rowOff>
    </xdr:to>
    <xdr:pic>
      <xdr:nvPicPr>
        <xdr:cNvPr id="71" name="Imagen 70">
          <a:extLst>
            <a:ext uri="{FF2B5EF4-FFF2-40B4-BE49-F238E27FC236}">
              <a16:creationId xmlns:a16="http://schemas.microsoft.com/office/drawing/2014/main" id="{99243D7E-29E7-44BF-8BFF-F18CC5BC66E2}"/>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4457621" y="112346642"/>
          <a:ext cx="4322534" cy="2492473"/>
        </a:xfrm>
        <a:prstGeom prst="rect">
          <a:avLst/>
        </a:prstGeom>
      </xdr:spPr>
    </xdr:pic>
    <xdr:clientData/>
  </xdr:twoCellAnchor>
  <xdr:twoCellAnchor editAs="oneCell">
    <xdr:from>
      <xdr:col>1</xdr:col>
      <xdr:colOff>28609</xdr:colOff>
      <xdr:row>374</xdr:row>
      <xdr:rowOff>80398</xdr:rowOff>
    </xdr:from>
    <xdr:to>
      <xdr:col>6</xdr:col>
      <xdr:colOff>1055633</xdr:colOff>
      <xdr:row>387</xdr:row>
      <xdr:rowOff>161925</xdr:rowOff>
    </xdr:to>
    <xdr:pic>
      <xdr:nvPicPr>
        <xdr:cNvPr id="72" name="Imagen 71">
          <a:extLst>
            <a:ext uri="{FF2B5EF4-FFF2-40B4-BE49-F238E27FC236}">
              <a16:creationId xmlns:a16="http://schemas.microsoft.com/office/drawing/2014/main" id="{A206DF03-5227-45FF-9D7C-9C1612B88FCC}"/>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272449" y="112307758"/>
          <a:ext cx="4067404" cy="2550407"/>
        </a:xfrm>
        <a:prstGeom prst="rect">
          <a:avLst/>
        </a:prstGeom>
      </xdr:spPr>
    </xdr:pic>
    <xdr:clientData/>
  </xdr:twoCellAnchor>
  <xdr:twoCellAnchor editAs="oneCell">
    <xdr:from>
      <xdr:col>7</xdr:col>
      <xdr:colOff>33271</xdr:colOff>
      <xdr:row>358</xdr:row>
      <xdr:rowOff>82762</xdr:rowOff>
    </xdr:from>
    <xdr:to>
      <xdr:col>11</xdr:col>
      <xdr:colOff>571504</xdr:colOff>
      <xdr:row>371</xdr:row>
      <xdr:rowOff>133349</xdr:rowOff>
    </xdr:to>
    <xdr:pic>
      <xdr:nvPicPr>
        <xdr:cNvPr id="73" name="Imagen 72">
          <a:extLst>
            <a:ext uri="{FF2B5EF4-FFF2-40B4-BE49-F238E27FC236}">
              <a16:creationId xmlns:a16="http://schemas.microsoft.com/office/drawing/2014/main" id="{C6CE58DE-3B21-4212-A740-C4F187E314F4}"/>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rot="16200000">
          <a:off x="5409164" y="108351549"/>
          <a:ext cx="2443267" cy="4386333"/>
        </a:xfrm>
        <a:prstGeom prst="rect">
          <a:avLst/>
        </a:prstGeom>
      </xdr:spPr>
    </xdr:pic>
    <xdr:clientData/>
  </xdr:twoCellAnchor>
  <xdr:twoCellAnchor editAs="oneCell">
    <xdr:from>
      <xdr:col>7</xdr:col>
      <xdr:colOff>338591</xdr:colOff>
      <xdr:row>407</xdr:row>
      <xdr:rowOff>37120</xdr:rowOff>
    </xdr:from>
    <xdr:to>
      <xdr:col>11</xdr:col>
      <xdr:colOff>175758</xdr:colOff>
      <xdr:row>420</xdr:row>
      <xdr:rowOff>201004</xdr:rowOff>
    </xdr:to>
    <xdr:pic>
      <xdr:nvPicPr>
        <xdr:cNvPr id="74" name="Imagen 73">
          <a:extLst>
            <a:ext uri="{FF2B5EF4-FFF2-40B4-BE49-F238E27FC236}">
              <a16:creationId xmlns:a16="http://schemas.microsoft.com/office/drawing/2014/main" id="{1ED8DE1D-EED5-4DAD-8E27-8E4BB9C5C39F}"/>
            </a:ext>
          </a:extLst>
        </xdr:cNvPr>
        <xdr:cNvPicPr>
          <a:picLocks noChangeAspect="1" noChangeArrowheads="1"/>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a:fillRect/>
        </a:stretch>
      </xdr:blipFill>
      <xdr:spPr bwMode="auto">
        <a:xfrm>
          <a:off x="4742951" y="120814120"/>
          <a:ext cx="3685267" cy="2632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217636</xdr:colOff>
      <xdr:row>407</xdr:row>
      <xdr:rowOff>34138</xdr:rowOff>
    </xdr:from>
    <xdr:to>
      <xdr:col>6</xdr:col>
      <xdr:colOff>839882</xdr:colOff>
      <xdr:row>420</xdr:row>
      <xdr:rowOff>200026</xdr:rowOff>
    </xdr:to>
    <xdr:pic>
      <xdr:nvPicPr>
        <xdr:cNvPr id="75" name="Imagen 74">
          <a:extLst>
            <a:ext uri="{FF2B5EF4-FFF2-40B4-BE49-F238E27FC236}">
              <a16:creationId xmlns:a16="http://schemas.microsoft.com/office/drawing/2014/main" id="{B736ABD5-27B2-42E8-9DC0-2DAAF0C8BA1A}"/>
            </a:ext>
          </a:extLst>
        </xdr:cNvPr>
        <xdr:cNvPicPr>
          <a:picLocks noChangeAspect="1" noChangeArrowheads="1"/>
        </xdr:cNvPicPr>
      </xdr:nvPicPr>
      <xdr:blipFill>
        <a:blip xmlns:r="http://schemas.openxmlformats.org/officeDocument/2006/relationships" r:embed="rId74" cstate="screen">
          <a:extLst>
            <a:ext uri="{28A0092B-C50C-407E-A947-70E740481C1C}">
              <a14:useLocalDpi xmlns:a14="http://schemas.microsoft.com/office/drawing/2010/main"/>
            </a:ext>
          </a:extLst>
        </a:blip>
        <a:srcRect/>
        <a:stretch>
          <a:fillRect/>
        </a:stretch>
      </xdr:blipFill>
      <xdr:spPr bwMode="auto">
        <a:xfrm>
          <a:off x="461476" y="120811138"/>
          <a:ext cx="3662626" cy="2634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68FBB80-B95F-4715-B682-E811C9361A0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804FB5C-9402-4C44-9C02-9A4AEA20CC0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98801</xdr:colOff>
      <xdr:row>8</xdr:row>
      <xdr:rowOff>40753</xdr:rowOff>
    </xdr:from>
    <xdr:to>
      <xdr:col>6</xdr:col>
      <xdr:colOff>1015624</xdr:colOff>
      <xdr:row>17</xdr:row>
      <xdr:rowOff>92598</xdr:rowOff>
    </xdr:to>
    <xdr:pic>
      <xdr:nvPicPr>
        <xdr:cNvPr id="4" name="Imagen 3">
          <a:extLst>
            <a:ext uri="{FF2B5EF4-FFF2-40B4-BE49-F238E27FC236}">
              <a16:creationId xmlns:a16="http://schemas.microsoft.com/office/drawing/2014/main" id="{69CE38F3-2B38-457C-9C7C-D811259B86F5}"/>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342641" y="2143873"/>
          <a:ext cx="3957203" cy="169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101858</xdr:colOff>
      <xdr:row>7</xdr:row>
      <xdr:rowOff>171265</xdr:rowOff>
    </xdr:from>
    <xdr:to>
      <xdr:col>11</xdr:col>
      <xdr:colOff>498217</xdr:colOff>
      <xdr:row>18</xdr:row>
      <xdr:rowOff>28760</xdr:rowOff>
    </xdr:to>
    <xdr:pic>
      <xdr:nvPicPr>
        <xdr:cNvPr id="5" name="Imagen 4">
          <a:extLst>
            <a:ext uri="{FF2B5EF4-FFF2-40B4-BE49-F238E27FC236}">
              <a16:creationId xmlns:a16="http://schemas.microsoft.com/office/drawing/2014/main" id="{5C8FE214-CA99-4A9C-81DB-E84CB8FBE250}"/>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4506218" y="2091505"/>
          <a:ext cx="4244459" cy="186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85575</xdr:colOff>
      <xdr:row>40</xdr:row>
      <xdr:rowOff>9023</xdr:rowOff>
    </xdr:from>
    <xdr:to>
      <xdr:col>11</xdr:col>
      <xdr:colOff>585426</xdr:colOff>
      <xdr:row>50</xdr:row>
      <xdr:rowOff>36989</xdr:rowOff>
    </xdr:to>
    <xdr:pic>
      <xdr:nvPicPr>
        <xdr:cNvPr id="6" name="Imagen 5">
          <a:extLst>
            <a:ext uri="{FF2B5EF4-FFF2-40B4-BE49-F238E27FC236}">
              <a16:creationId xmlns:a16="http://schemas.microsoft.com/office/drawing/2014/main" id="{1513E116-A47F-4C0D-9808-CAD20A078FE3}"/>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4489935" y="7994783"/>
          <a:ext cx="4347951" cy="1856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161273</xdr:colOff>
      <xdr:row>40</xdr:row>
      <xdr:rowOff>123507</xdr:rowOff>
    </xdr:from>
    <xdr:to>
      <xdr:col>6</xdr:col>
      <xdr:colOff>1002221</xdr:colOff>
      <xdr:row>49</xdr:row>
      <xdr:rowOff>175352</xdr:rowOff>
    </xdr:to>
    <xdr:pic>
      <xdr:nvPicPr>
        <xdr:cNvPr id="7" name="Imagen 6">
          <a:extLst>
            <a:ext uri="{FF2B5EF4-FFF2-40B4-BE49-F238E27FC236}">
              <a16:creationId xmlns:a16="http://schemas.microsoft.com/office/drawing/2014/main" id="{1BE9FBCD-0BDF-42CC-A8F0-DA01559E64A6}"/>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405113" y="8109267"/>
          <a:ext cx="3881328" cy="169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26338</xdr:colOff>
      <xdr:row>203</xdr:row>
      <xdr:rowOff>131120</xdr:rowOff>
    </xdr:from>
    <xdr:to>
      <xdr:col>6</xdr:col>
      <xdr:colOff>789400</xdr:colOff>
      <xdr:row>216</xdr:row>
      <xdr:rowOff>107112</xdr:rowOff>
    </xdr:to>
    <xdr:pic>
      <xdr:nvPicPr>
        <xdr:cNvPr id="8" name="Imagen 7">
          <a:extLst>
            <a:ext uri="{FF2B5EF4-FFF2-40B4-BE49-F238E27FC236}">
              <a16:creationId xmlns:a16="http://schemas.microsoft.com/office/drawing/2014/main" id="{2A0A754E-EEDC-4CC4-8C8F-FEE92C4592B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90218" y="42947900"/>
          <a:ext cx="3483402" cy="2353432"/>
        </a:xfrm>
        <a:prstGeom prst="rect">
          <a:avLst/>
        </a:prstGeom>
      </xdr:spPr>
    </xdr:pic>
    <xdr:clientData/>
  </xdr:twoCellAnchor>
  <xdr:twoCellAnchor editAs="oneCell">
    <xdr:from>
      <xdr:col>7</xdr:col>
      <xdr:colOff>141599</xdr:colOff>
      <xdr:row>204</xdr:row>
      <xdr:rowOff>101929</xdr:rowOff>
    </xdr:from>
    <xdr:to>
      <xdr:col>11</xdr:col>
      <xdr:colOff>470120</xdr:colOff>
      <xdr:row>215</xdr:row>
      <xdr:rowOff>1346</xdr:rowOff>
    </xdr:to>
    <xdr:pic>
      <xdr:nvPicPr>
        <xdr:cNvPr id="9" name="Imagen 8">
          <a:extLst>
            <a:ext uri="{FF2B5EF4-FFF2-40B4-BE49-F238E27FC236}">
              <a16:creationId xmlns:a16="http://schemas.microsoft.com/office/drawing/2014/main" id="{2A024C89-43F4-498B-9182-FF039711C69B}"/>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4545959" y="43101589"/>
          <a:ext cx="4176621" cy="19110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137017</xdr:colOff>
      <xdr:row>71</xdr:row>
      <xdr:rowOff>69073</xdr:rowOff>
    </xdr:from>
    <xdr:to>
      <xdr:col>6</xdr:col>
      <xdr:colOff>971895</xdr:colOff>
      <xdr:row>82</xdr:row>
      <xdr:rowOff>134463</xdr:rowOff>
    </xdr:to>
    <xdr:pic>
      <xdr:nvPicPr>
        <xdr:cNvPr id="10" name="Imagen 9">
          <a:extLst>
            <a:ext uri="{FF2B5EF4-FFF2-40B4-BE49-F238E27FC236}">
              <a16:creationId xmlns:a16="http://schemas.microsoft.com/office/drawing/2014/main" id="{400E48BC-78B7-4328-988E-3F7CE1B3E554}"/>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380857" y="13762213"/>
          <a:ext cx="3875258" cy="2160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55651</xdr:colOff>
      <xdr:row>70</xdr:row>
      <xdr:rowOff>136216</xdr:rowOff>
    </xdr:from>
    <xdr:to>
      <xdr:col>11</xdr:col>
      <xdr:colOff>562179</xdr:colOff>
      <xdr:row>83</xdr:row>
      <xdr:rowOff>36695</xdr:rowOff>
    </xdr:to>
    <xdr:pic>
      <xdr:nvPicPr>
        <xdr:cNvPr id="11" name="Imagen 10">
          <a:extLst>
            <a:ext uri="{FF2B5EF4-FFF2-40B4-BE49-F238E27FC236}">
              <a16:creationId xmlns:a16="http://schemas.microsoft.com/office/drawing/2014/main" id="{BE955DC7-1400-46CE-8B94-D4C2C93F9736}"/>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4460011" y="13638856"/>
          <a:ext cx="4354628" cy="23769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3011</xdr:colOff>
      <xdr:row>54</xdr:row>
      <xdr:rowOff>124413</xdr:rowOff>
    </xdr:from>
    <xdr:to>
      <xdr:col>6</xdr:col>
      <xdr:colOff>760502</xdr:colOff>
      <xdr:row>67</xdr:row>
      <xdr:rowOff>144295</xdr:rowOff>
    </xdr:to>
    <xdr:pic>
      <xdr:nvPicPr>
        <xdr:cNvPr id="12" name="Imagen 11">
          <a:extLst>
            <a:ext uri="{FF2B5EF4-FFF2-40B4-BE49-F238E27FC236}">
              <a16:creationId xmlns:a16="http://schemas.microsoft.com/office/drawing/2014/main" id="{B948E3C1-8FAC-415F-91F3-2FF157C9BEF4}"/>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566891" y="10685733"/>
          <a:ext cx="3477831" cy="2397322"/>
        </a:xfrm>
        <a:prstGeom prst="rect">
          <a:avLst/>
        </a:prstGeom>
      </xdr:spPr>
    </xdr:pic>
    <xdr:clientData/>
  </xdr:twoCellAnchor>
  <xdr:twoCellAnchor editAs="oneCell">
    <xdr:from>
      <xdr:col>7</xdr:col>
      <xdr:colOff>562760</xdr:colOff>
      <xdr:row>54</xdr:row>
      <xdr:rowOff>117788</xdr:rowOff>
    </xdr:from>
    <xdr:to>
      <xdr:col>11</xdr:col>
      <xdr:colOff>228931</xdr:colOff>
      <xdr:row>67</xdr:row>
      <xdr:rowOff>141006</xdr:rowOff>
    </xdr:to>
    <xdr:pic>
      <xdr:nvPicPr>
        <xdr:cNvPr id="13" name="Imagen 12">
          <a:extLst>
            <a:ext uri="{FF2B5EF4-FFF2-40B4-BE49-F238E27FC236}">
              <a16:creationId xmlns:a16="http://schemas.microsoft.com/office/drawing/2014/main" id="{12B66ED5-D8D4-42B9-B052-3FCFCE0B8B8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967120" y="10679108"/>
          <a:ext cx="3514271" cy="2400658"/>
        </a:xfrm>
        <a:prstGeom prst="rect">
          <a:avLst/>
        </a:prstGeom>
      </xdr:spPr>
    </xdr:pic>
    <xdr:clientData/>
  </xdr:twoCellAnchor>
  <xdr:twoCellAnchor editAs="oneCell">
    <xdr:from>
      <xdr:col>2</xdr:col>
      <xdr:colOff>30829</xdr:colOff>
      <xdr:row>87</xdr:row>
      <xdr:rowOff>126352</xdr:rowOff>
    </xdr:from>
    <xdr:to>
      <xdr:col>6</xdr:col>
      <xdr:colOff>739045</xdr:colOff>
      <xdr:row>100</xdr:row>
      <xdr:rowOff>118239</xdr:rowOff>
    </xdr:to>
    <xdr:pic>
      <xdr:nvPicPr>
        <xdr:cNvPr id="14" name="Imagen 13">
          <a:extLst>
            <a:ext uri="{FF2B5EF4-FFF2-40B4-BE49-F238E27FC236}">
              <a16:creationId xmlns:a16="http://schemas.microsoft.com/office/drawing/2014/main" id="{16D29B36-2C96-4D12-99D4-3B5AC298CCD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94709" y="17949532"/>
          <a:ext cx="3428556" cy="2369327"/>
        </a:xfrm>
        <a:prstGeom prst="rect">
          <a:avLst/>
        </a:prstGeom>
      </xdr:spPr>
    </xdr:pic>
    <xdr:clientData/>
  </xdr:twoCellAnchor>
  <xdr:twoCellAnchor editAs="oneCell">
    <xdr:from>
      <xdr:col>7</xdr:col>
      <xdr:colOff>481914</xdr:colOff>
      <xdr:row>87</xdr:row>
      <xdr:rowOff>108069</xdr:rowOff>
    </xdr:from>
    <xdr:to>
      <xdr:col>11</xdr:col>
      <xdr:colOff>144747</xdr:colOff>
      <xdr:row>100</xdr:row>
      <xdr:rowOff>131288</xdr:rowOff>
    </xdr:to>
    <xdr:pic>
      <xdr:nvPicPr>
        <xdr:cNvPr id="15" name="Imagen 14">
          <a:extLst>
            <a:ext uri="{FF2B5EF4-FFF2-40B4-BE49-F238E27FC236}">
              <a16:creationId xmlns:a16="http://schemas.microsoft.com/office/drawing/2014/main" id="{FB5B0124-05D5-4C6B-BAF4-3001DB4DDFF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886274" y="17931249"/>
          <a:ext cx="3510933" cy="2400659"/>
        </a:xfrm>
        <a:prstGeom prst="rect">
          <a:avLst/>
        </a:prstGeom>
      </xdr:spPr>
    </xdr:pic>
    <xdr:clientData/>
  </xdr:twoCellAnchor>
  <xdr:twoCellAnchor editAs="oneCell">
    <xdr:from>
      <xdr:col>1</xdr:col>
      <xdr:colOff>278735</xdr:colOff>
      <xdr:row>22</xdr:row>
      <xdr:rowOff>34264</xdr:rowOff>
    </xdr:from>
    <xdr:to>
      <xdr:col>6</xdr:col>
      <xdr:colOff>894202</xdr:colOff>
      <xdr:row>35</xdr:row>
      <xdr:rowOff>166342</xdr:rowOff>
    </xdr:to>
    <xdr:pic>
      <xdr:nvPicPr>
        <xdr:cNvPr id="16" name="Imagen 15">
          <a:extLst>
            <a:ext uri="{FF2B5EF4-FFF2-40B4-BE49-F238E27FC236}">
              <a16:creationId xmlns:a16="http://schemas.microsoft.com/office/drawing/2014/main" id="{C731D180-FAF5-4D0E-9BB6-8ACC31721D62}"/>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522575" y="4712944"/>
          <a:ext cx="3655847" cy="25095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323061</xdr:colOff>
      <xdr:row>22</xdr:row>
      <xdr:rowOff>50427</xdr:rowOff>
    </xdr:from>
    <xdr:to>
      <xdr:col>11</xdr:col>
      <xdr:colOff>310256</xdr:colOff>
      <xdr:row>35</xdr:row>
      <xdr:rowOff>161261</xdr:rowOff>
    </xdr:to>
    <xdr:pic>
      <xdr:nvPicPr>
        <xdr:cNvPr id="17" name="Imagen 16">
          <a:extLst>
            <a:ext uri="{FF2B5EF4-FFF2-40B4-BE49-F238E27FC236}">
              <a16:creationId xmlns:a16="http://schemas.microsoft.com/office/drawing/2014/main" id="{6C138841-8707-4356-9F66-3C1DE9038CF9}"/>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4727421" y="4729107"/>
          <a:ext cx="3835295" cy="2488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553040</xdr:colOff>
      <xdr:row>120</xdr:row>
      <xdr:rowOff>130599</xdr:rowOff>
    </xdr:from>
    <xdr:to>
      <xdr:col>11</xdr:col>
      <xdr:colOff>219211</xdr:colOff>
      <xdr:row>133</xdr:row>
      <xdr:rowOff>166876</xdr:rowOff>
    </xdr:to>
    <xdr:pic>
      <xdr:nvPicPr>
        <xdr:cNvPr id="18" name="Imagen 17">
          <a:extLst>
            <a:ext uri="{FF2B5EF4-FFF2-40B4-BE49-F238E27FC236}">
              <a16:creationId xmlns:a16="http://schemas.microsoft.com/office/drawing/2014/main" id="{71501D00-6F6C-4984-BB2E-2823A527508F}"/>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957400" y="24796539"/>
          <a:ext cx="3514271" cy="2406097"/>
        </a:xfrm>
        <a:prstGeom prst="rect">
          <a:avLst/>
        </a:prstGeom>
      </xdr:spPr>
    </xdr:pic>
    <xdr:clientData/>
  </xdr:twoCellAnchor>
  <xdr:twoCellAnchor editAs="oneCell">
    <xdr:from>
      <xdr:col>7</xdr:col>
      <xdr:colOff>439500</xdr:colOff>
      <xdr:row>104</xdr:row>
      <xdr:rowOff>75376</xdr:rowOff>
    </xdr:from>
    <xdr:to>
      <xdr:col>11</xdr:col>
      <xdr:colOff>109011</xdr:colOff>
      <xdr:row>117</xdr:row>
      <xdr:rowOff>114992</xdr:rowOff>
    </xdr:to>
    <xdr:pic>
      <xdr:nvPicPr>
        <xdr:cNvPr id="19" name="Imagen 18">
          <a:extLst>
            <a:ext uri="{FF2B5EF4-FFF2-40B4-BE49-F238E27FC236}">
              <a16:creationId xmlns:a16="http://schemas.microsoft.com/office/drawing/2014/main" id="{6EEEEA5B-5FAB-4173-830E-7EC21F879251}"/>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843860" y="21807616"/>
          <a:ext cx="3517611" cy="2409436"/>
        </a:xfrm>
        <a:prstGeom prst="rect">
          <a:avLst/>
        </a:prstGeom>
      </xdr:spPr>
    </xdr:pic>
    <xdr:clientData/>
  </xdr:twoCellAnchor>
  <xdr:twoCellAnchor editAs="oneCell">
    <xdr:from>
      <xdr:col>2</xdr:col>
      <xdr:colOff>37915</xdr:colOff>
      <xdr:row>120</xdr:row>
      <xdr:rowOff>101441</xdr:rowOff>
    </xdr:from>
    <xdr:to>
      <xdr:col>6</xdr:col>
      <xdr:colOff>812096</xdr:colOff>
      <xdr:row>133</xdr:row>
      <xdr:rowOff>137718</xdr:rowOff>
    </xdr:to>
    <xdr:pic>
      <xdr:nvPicPr>
        <xdr:cNvPr id="20" name="Imagen 19">
          <a:extLst>
            <a:ext uri="{FF2B5EF4-FFF2-40B4-BE49-F238E27FC236}">
              <a16:creationId xmlns:a16="http://schemas.microsoft.com/office/drawing/2014/main" id="{0539483B-EDD4-4241-9B94-A199AC70F376}"/>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01795" y="24767381"/>
          <a:ext cx="3494521" cy="2406097"/>
        </a:xfrm>
        <a:prstGeom prst="rect">
          <a:avLst/>
        </a:prstGeom>
      </xdr:spPr>
    </xdr:pic>
    <xdr:clientData/>
  </xdr:twoCellAnchor>
  <xdr:twoCellAnchor editAs="oneCell">
    <xdr:from>
      <xdr:col>2</xdr:col>
      <xdr:colOff>86511</xdr:colOff>
      <xdr:row>137</xdr:row>
      <xdr:rowOff>82002</xdr:rowOff>
    </xdr:from>
    <xdr:to>
      <xdr:col>6</xdr:col>
      <xdr:colOff>860692</xdr:colOff>
      <xdr:row>150</xdr:row>
      <xdr:rowOff>118279</xdr:rowOff>
    </xdr:to>
    <xdr:pic>
      <xdr:nvPicPr>
        <xdr:cNvPr id="21" name="Imagen 20">
          <a:extLst>
            <a:ext uri="{FF2B5EF4-FFF2-40B4-BE49-F238E27FC236}">
              <a16:creationId xmlns:a16="http://schemas.microsoft.com/office/drawing/2014/main" id="{5E26557E-968F-487D-803A-AD2B59DDF6DA}"/>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650391" y="29205642"/>
          <a:ext cx="3494521" cy="2406097"/>
        </a:xfrm>
        <a:prstGeom prst="rect">
          <a:avLst/>
        </a:prstGeom>
      </xdr:spPr>
    </xdr:pic>
    <xdr:clientData/>
  </xdr:twoCellAnchor>
  <xdr:twoCellAnchor editAs="oneCell">
    <xdr:from>
      <xdr:col>7</xdr:col>
      <xdr:colOff>488539</xdr:colOff>
      <xdr:row>137</xdr:row>
      <xdr:rowOff>101441</xdr:rowOff>
    </xdr:from>
    <xdr:to>
      <xdr:col>11</xdr:col>
      <xdr:colOff>148035</xdr:colOff>
      <xdr:row>150</xdr:row>
      <xdr:rowOff>137718</xdr:rowOff>
    </xdr:to>
    <xdr:pic>
      <xdr:nvPicPr>
        <xdr:cNvPr id="22" name="Imagen 21">
          <a:extLst>
            <a:ext uri="{FF2B5EF4-FFF2-40B4-BE49-F238E27FC236}">
              <a16:creationId xmlns:a16="http://schemas.microsoft.com/office/drawing/2014/main" id="{73348C90-D1DE-44B8-88DE-93962670AD5F}"/>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892899" y="29225081"/>
          <a:ext cx="3507596" cy="2406097"/>
        </a:xfrm>
        <a:prstGeom prst="rect">
          <a:avLst/>
        </a:prstGeom>
      </xdr:spPr>
    </xdr:pic>
    <xdr:clientData/>
  </xdr:twoCellAnchor>
  <xdr:twoCellAnchor editAs="oneCell">
    <xdr:from>
      <xdr:col>2</xdr:col>
      <xdr:colOff>96230</xdr:colOff>
      <xdr:row>153</xdr:row>
      <xdr:rowOff>104534</xdr:rowOff>
    </xdr:from>
    <xdr:to>
      <xdr:col>6</xdr:col>
      <xdr:colOff>870411</xdr:colOff>
      <xdr:row>166</xdr:row>
      <xdr:rowOff>144150</xdr:rowOff>
    </xdr:to>
    <xdr:pic>
      <xdr:nvPicPr>
        <xdr:cNvPr id="23" name="Imagen 22">
          <a:extLst>
            <a:ext uri="{FF2B5EF4-FFF2-40B4-BE49-F238E27FC236}">
              <a16:creationId xmlns:a16="http://schemas.microsoft.com/office/drawing/2014/main" id="{41B62212-4408-4B09-B10B-15CEC172B7E1}"/>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660110" y="32161874"/>
          <a:ext cx="3494521" cy="2409436"/>
        </a:xfrm>
        <a:prstGeom prst="rect">
          <a:avLst/>
        </a:prstGeom>
      </xdr:spPr>
    </xdr:pic>
    <xdr:clientData/>
  </xdr:twoCellAnchor>
  <xdr:twoCellAnchor editAs="oneCell">
    <xdr:from>
      <xdr:col>2</xdr:col>
      <xdr:colOff>79884</xdr:colOff>
      <xdr:row>170</xdr:row>
      <xdr:rowOff>55937</xdr:rowOff>
    </xdr:from>
    <xdr:to>
      <xdr:col>6</xdr:col>
      <xdr:colOff>857405</xdr:colOff>
      <xdr:row>183</xdr:row>
      <xdr:rowOff>95553</xdr:rowOff>
    </xdr:to>
    <xdr:pic>
      <xdr:nvPicPr>
        <xdr:cNvPr id="24" name="Imagen 23">
          <a:extLst>
            <a:ext uri="{FF2B5EF4-FFF2-40B4-BE49-F238E27FC236}">
              <a16:creationId xmlns:a16="http://schemas.microsoft.com/office/drawing/2014/main" id="{CE7B40B9-3B3F-4519-8A64-7BE31465837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43764" y="35694677"/>
          <a:ext cx="3497861" cy="2409436"/>
        </a:xfrm>
        <a:prstGeom prst="rect">
          <a:avLst/>
        </a:prstGeom>
      </xdr:spPr>
    </xdr:pic>
    <xdr:clientData/>
  </xdr:twoCellAnchor>
  <xdr:twoCellAnchor editAs="oneCell">
    <xdr:from>
      <xdr:col>7</xdr:col>
      <xdr:colOff>533603</xdr:colOff>
      <xdr:row>169</xdr:row>
      <xdr:rowOff>620101</xdr:rowOff>
    </xdr:from>
    <xdr:to>
      <xdr:col>11</xdr:col>
      <xdr:colOff>199774</xdr:colOff>
      <xdr:row>183</xdr:row>
      <xdr:rowOff>2391</xdr:rowOff>
    </xdr:to>
    <xdr:pic>
      <xdr:nvPicPr>
        <xdr:cNvPr id="25" name="Imagen 24">
          <a:extLst>
            <a:ext uri="{FF2B5EF4-FFF2-40B4-BE49-F238E27FC236}">
              <a16:creationId xmlns:a16="http://schemas.microsoft.com/office/drawing/2014/main" id="{156226B6-2DEE-4FF5-A760-F487FD3FD11C}"/>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937963" y="35611141"/>
          <a:ext cx="3514271" cy="2399810"/>
        </a:xfrm>
        <a:prstGeom prst="rect">
          <a:avLst/>
        </a:prstGeom>
      </xdr:spPr>
    </xdr:pic>
    <xdr:clientData/>
  </xdr:twoCellAnchor>
  <xdr:twoCellAnchor editAs="oneCell">
    <xdr:from>
      <xdr:col>2</xdr:col>
      <xdr:colOff>14941</xdr:colOff>
      <xdr:row>186</xdr:row>
      <xdr:rowOff>36498</xdr:rowOff>
    </xdr:from>
    <xdr:to>
      <xdr:col>6</xdr:col>
      <xdr:colOff>795800</xdr:colOff>
      <xdr:row>199</xdr:row>
      <xdr:rowOff>76114</xdr:rowOff>
    </xdr:to>
    <xdr:pic>
      <xdr:nvPicPr>
        <xdr:cNvPr id="26" name="Imagen 25">
          <a:extLst>
            <a:ext uri="{FF2B5EF4-FFF2-40B4-BE49-F238E27FC236}">
              <a16:creationId xmlns:a16="http://schemas.microsoft.com/office/drawing/2014/main" id="{25F391FC-B1E8-4A79-A5B1-1340B21F80D0}"/>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578821" y="38608938"/>
          <a:ext cx="3501199" cy="2409436"/>
        </a:xfrm>
        <a:prstGeom prst="rect">
          <a:avLst/>
        </a:prstGeom>
      </xdr:spPr>
    </xdr:pic>
    <xdr:clientData/>
  </xdr:twoCellAnchor>
  <xdr:twoCellAnchor editAs="oneCell">
    <xdr:from>
      <xdr:col>7</xdr:col>
      <xdr:colOff>530511</xdr:colOff>
      <xdr:row>186</xdr:row>
      <xdr:rowOff>104533</xdr:rowOff>
    </xdr:from>
    <xdr:to>
      <xdr:col>11</xdr:col>
      <xdr:colOff>193344</xdr:colOff>
      <xdr:row>199</xdr:row>
      <xdr:rowOff>144149</xdr:rowOff>
    </xdr:to>
    <xdr:pic>
      <xdr:nvPicPr>
        <xdr:cNvPr id="27" name="Imagen 26">
          <a:extLst>
            <a:ext uri="{FF2B5EF4-FFF2-40B4-BE49-F238E27FC236}">
              <a16:creationId xmlns:a16="http://schemas.microsoft.com/office/drawing/2014/main" id="{2AB3CE46-81A6-4D42-B6D1-4F7E3BAD060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934871" y="38676973"/>
          <a:ext cx="3510933" cy="2409436"/>
        </a:xfrm>
        <a:prstGeom prst="rect">
          <a:avLst/>
        </a:prstGeom>
      </xdr:spPr>
    </xdr:pic>
    <xdr:clientData/>
  </xdr:twoCellAnchor>
  <xdr:twoCellAnchor editAs="oneCell">
    <xdr:from>
      <xdr:col>3</xdr:col>
      <xdr:colOff>267542</xdr:colOff>
      <xdr:row>310</xdr:row>
      <xdr:rowOff>147918</xdr:rowOff>
    </xdr:from>
    <xdr:to>
      <xdr:col>6</xdr:col>
      <xdr:colOff>102138</xdr:colOff>
      <xdr:row>317</xdr:row>
      <xdr:rowOff>1270042</xdr:rowOff>
    </xdr:to>
    <xdr:pic>
      <xdr:nvPicPr>
        <xdr:cNvPr id="28" name="Imagen 27">
          <a:extLst>
            <a:ext uri="{FF2B5EF4-FFF2-40B4-BE49-F238E27FC236}">
              <a16:creationId xmlns:a16="http://schemas.microsoft.com/office/drawing/2014/main" id="{22ED9BEA-9036-4CCF-9CDB-11FF800A2C8C}"/>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402922" y="70960578"/>
          <a:ext cx="1983436" cy="2402284"/>
        </a:xfrm>
        <a:prstGeom prst="rect">
          <a:avLst/>
        </a:prstGeom>
      </xdr:spPr>
    </xdr:pic>
    <xdr:clientData/>
  </xdr:twoCellAnchor>
  <xdr:twoCellAnchor editAs="oneCell">
    <xdr:from>
      <xdr:col>7</xdr:col>
      <xdr:colOff>130622</xdr:colOff>
      <xdr:row>220</xdr:row>
      <xdr:rowOff>185948</xdr:rowOff>
    </xdr:from>
    <xdr:to>
      <xdr:col>11</xdr:col>
      <xdr:colOff>519198</xdr:colOff>
      <xdr:row>232</xdr:row>
      <xdr:rowOff>168101</xdr:rowOff>
    </xdr:to>
    <xdr:pic>
      <xdr:nvPicPr>
        <xdr:cNvPr id="29" name="Imagen 28">
          <a:extLst>
            <a:ext uri="{FF2B5EF4-FFF2-40B4-BE49-F238E27FC236}">
              <a16:creationId xmlns:a16="http://schemas.microsoft.com/office/drawing/2014/main" id="{7E616347-127A-4061-BA2C-55AFB04B9B34}"/>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534982" y="46751768"/>
          <a:ext cx="4236676" cy="2176713"/>
        </a:xfrm>
        <a:prstGeom prst="rect">
          <a:avLst/>
        </a:prstGeom>
      </xdr:spPr>
    </xdr:pic>
    <xdr:clientData/>
  </xdr:twoCellAnchor>
  <xdr:twoCellAnchor editAs="oneCell">
    <xdr:from>
      <xdr:col>1</xdr:col>
      <xdr:colOff>159243</xdr:colOff>
      <xdr:row>221</xdr:row>
      <xdr:rowOff>119838</xdr:rowOff>
    </xdr:from>
    <xdr:to>
      <xdr:col>6</xdr:col>
      <xdr:colOff>967024</xdr:colOff>
      <xdr:row>232</xdr:row>
      <xdr:rowOff>88222</xdr:rowOff>
    </xdr:to>
    <xdr:pic>
      <xdr:nvPicPr>
        <xdr:cNvPr id="30" name="Imagen 29">
          <a:extLst>
            <a:ext uri="{FF2B5EF4-FFF2-40B4-BE49-F238E27FC236}">
              <a16:creationId xmlns:a16="http://schemas.microsoft.com/office/drawing/2014/main" id="{3A9E4B4E-E2DB-42FA-B5E3-92DE05C3D8A2}"/>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03083" y="46868538"/>
          <a:ext cx="3848161" cy="1980064"/>
        </a:xfrm>
        <a:prstGeom prst="rect">
          <a:avLst/>
        </a:prstGeom>
      </xdr:spPr>
    </xdr:pic>
    <xdr:clientData/>
  </xdr:twoCellAnchor>
  <xdr:twoCellAnchor editAs="oneCell">
    <xdr:from>
      <xdr:col>7</xdr:col>
      <xdr:colOff>107677</xdr:colOff>
      <xdr:row>237</xdr:row>
      <xdr:rowOff>30436</xdr:rowOff>
    </xdr:from>
    <xdr:to>
      <xdr:col>11</xdr:col>
      <xdr:colOff>493744</xdr:colOff>
      <xdr:row>249</xdr:row>
      <xdr:rowOff>12590</xdr:rowOff>
    </xdr:to>
    <xdr:pic>
      <xdr:nvPicPr>
        <xdr:cNvPr id="31" name="Imagen 30">
          <a:extLst>
            <a:ext uri="{FF2B5EF4-FFF2-40B4-BE49-F238E27FC236}">
              <a16:creationId xmlns:a16="http://schemas.microsoft.com/office/drawing/2014/main" id="{9FD33EE2-465A-4797-B8B7-DFE8316CC265}"/>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512037" y="49712836"/>
          <a:ext cx="4234167" cy="2176714"/>
        </a:xfrm>
        <a:prstGeom prst="rect">
          <a:avLst/>
        </a:prstGeom>
      </xdr:spPr>
    </xdr:pic>
    <xdr:clientData/>
  </xdr:twoCellAnchor>
  <xdr:twoCellAnchor editAs="oneCell">
    <xdr:from>
      <xdr:col>7</xdr:col>
      <xdr:colOff>117397</xdr:colOff>
      <xdr:row>310</xdr:row>
      <xdr:rowOff>186751</xdr:rowOff>
    </xdr:from>
    <xdr:to>
      <xdr:col>11</xdr:col>
      <xdr:colOff>503464</xdr:colOff>
      <xdr:row>317</xdr:row>
      <xdr:rowOff>1148369</xdr:rowOff>
    </xdr:to>
    <xdr:pic>
      <xdr:nvPicPr>
        <xdr:cNvPr id="32" name="Imagen 31">
          <a:extLst>
            <a:ext uri="{FF2B5EF4-FFF2-40B4-BE49-F238E27FC236}">
              <a16:creationId xmlns:a16="http://schemas.microsoft.com/office/drawing/2014/main" id="{2E2940AC-3088-420B-9F58-A15AFC8DF9F7}"/>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521757" y="70991791"/>
          <a:ext cx="4234167" cy="2249398"/>
        </a:xfrm>
        <a:prstGeom prst="rect">
          <a:avLst/>
        </a:prstGeom>
      </xdr:spPr>
    </xdr:pic>
    <xdr:clientData/>
  </xdr:twoCellAnchor>
  <xdr:twoCellAnchor editAs="oneCell">
    <xdr:from>
      <xdr:col>1</xdr:col>
      <xdr:colOff>189932</xdr:colOff>
      <xdr:row>321</xdr:row>
      <xdr:rowOff>51804</xdr:rowOff>
    </xdr:from>
    <xdr:to>
      <xdr:col>6</xdr:col>
      <xdr:colOff>997713</xdr:colOff>
      <xdr:row>327</xdr:row>
      <xdr:rowOff>992128</xdr:rowOff>
    </xdr:to>
    <xdr:pic>
      <xdr:nvPicPr>
        <xdr:cNvPr id="33" name="Imagen 32">
          <a:extLst>
            <a:ext uri="{FF2B5EF4-FFF2-40B4-BE49-F238E27FC236}">
              <a16:creationId xmlns:a16="http://schemas.microsoft.com/office/drawing/2014/main" id="{15BA299A-9B97-425C-B042-2FAAFFECC61D}"/>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33772" y="74026764"/>
          <a:ext cx="3848161" cy="2037604"/>
        </a:xfrm>
        <a:prstGeom prst="rect">
          <a:avLst/>
        </a:prstGeom>
      </xdr:spPr>
    </xdr:pic>
    <xdr:clientData/>
  </xdr:twoCellAnchor>
  <xdr:twoCellAnchor editAs="oneCell">
    <xdr:from>
      <xdr:col>1</xdr:col>
      <xdr:colOff>194367</xdr:colOff>
      <xdr:row>105</xdr:row>
      <xdr:rowOff>142483</xdr:rowOff>
    </xdr:from>
    <xdr:to>
      <xdr:col>6</xdr:col>
      <xdr:colOff>942370</xdr:colOff>
      <xdr:row>116</xdr:row>
      <xdr:rowOff>76326</xdr:rowOff>
    </xdr:to>
    <xdr:pic>
      <xdr:nvPicPr>
        <xdr:cNvPr id="34" name="Imagen 33">
          <a:extLst>
            <a:ext uri="{FF2B5EF4-FFF2-40B4-BE49-F238E27FC236}">
              <a16:creationId xmlns:a16="http://schemas.microsoft.com/office/drawing/2014/main" id="{41159FD9-8899-4B1F-A39A-18CCC4CE40AD}"/>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38207" y="22049983"/>
          <a:ext cx="3788383" cy="1945523"/>
        </a:xfrm>
        <a:prstGeom prst="rect">
          <a:avLst/>
        </a:prstGeom>
      </xdr:spPr>
    </xdr:pic>
    <xdr:clientData/>
  </xdr:twoCellAnchor>
  <xdr:twoCellAnchor editAs="oneCell">
    <xdr:from>
      <xdr:col>3</xdr:col>
      <xdr:colOff>37137</xdr:colOff>
      <xdr:row>236</xdr:row>
      <xdr:rowOff>80798</xdr:rowOff>
    </xdr:from>
    <xdr:to>
      <xdr:col>6</xdr:col>
      <xdr:colOff>550583</xdr:colOff>
      <xdr:row>249</xdr:row>
      <xdr:rowOff>112019</xdr:rowOff>
    </xdr:to>
    <xdr:pic>
      <xdr:nvPicPr>
        <xdr:cNvPr id="35" name="Imagen 34">
          <a:extLst>
            <a:ext uri="{FF2B5EF4-FFF2-40B4-BE49-F238E27FC236}">
              <a16:creationId xmlns:a16="http://schemas.microsoft.com/office/drawing/2014/main" id="{4E64FE44-DEE7-4677-85E9-221D66C5C612}"/>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1172517" y="49587938"/>
          <a:ext cx="2662286" cy="2401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12355</xdr:colOff>
      <xdr:row>268</xdr:row>
      <xdr:rowOff>111467</xdr:rowOff>
    </xdr:from>
    <xdr:to>
      <xdr:col>11</xdr:col>
      <xdr:colOff>54067</xdr:colOff>
      <xdr:row>275</xdr:row>
      <xdr:rowOff>210551</xdr:rowOff>
    </xdr:to>
    <xdr:pic>
      <xdr:nvPicPr>
        <xdr:cNvPr id="36" name="Imagen 35">
          <a:extLst>
            <a:ext uri="{FF2B5EF4-FFF2-40B4-BE49-F238E27FC236}">
              <a16:creationId xmlns:a16="http://schemas.microsoft.com/office/drawing/2014/main" id="{0E149A5C-19DD-4BA6-99E2-1B05CB0D8A2A}"/>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5003455" y="56377547"/>
          <a:ext cx="3303072" cy="2392704"/>
        </a:xfrm>
        <a:prstGeom prst="rect">
          <a:avLst/>
        </a:prstGeom>
      </xdr:spPr>
    </xdr:pic>
    <xdr:clientData/>
  </xdr:twoCellAnchor>
  <xdr:twoCellAnchor editAs="oneCell">
    <xdr:from>
      <xdr:col>8</xdr:col>
      <xdr:colOff>35086</xdr:colOff>
      <xdr:row>253</xdr:row>
      <xdr:rowOff>20053</xdr:rowOff>
    </xdr:from>
    <xdr:to>
      <xdr:col>11</xdr:col>
      <xdr:colOff>49719</xdr:colOff>
      <xdr:row>265</xdr:row>
      <xdr:rowOff>129868</xdr:rowOff>
    </xdr:to>
    <xdr:pic>
      <xdr:nvPicPr>
        <xdr:cNvPr id="37" name="Imagen 36">
          <a:extLst>
            <a:ext uri="{FF2B5EF4-FFF2-40B4-BE49-F238E27FC236}">
              <a16:creationId xmlns:a16="http://schemas.microsoft.com/office/drawing/2014/main" id="{81D261A0-866C-45F7-8B3A-70F6FA747CAF}"/>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5026186" y="53527693"/>
          <a:ext cx="3275993" cy="2304375"/>
        </a:xfrm>
        <a:prstGeom prst="rect">
          <a:avLst/>
        </a:prstGeom>
      </xdr:spPr>
    </xdr:pic>
    <xdr:clientData/>
  </xdr:twoCellAnchor>
  <xdr:twoCellAnchor editAs="oneCell">
    <xdr:from>
      <xdr:col>2</xdr:col>
      <xdr:colOff>100263</xdr:colOff>
      <xdr:row>253</xdr:row>
      <xdr:rowOff>80980</xdr:rowOff>
    </xdr:from>
    <xdr:to>
      <xdr:col>6</xdr:col>
      <xdr:colOff>589863</xdr:colOff>
      <xdr:row>265</xdr:row>
      <xdr:rowOff>147274</xdr:rowOff>
    </xdr:to>
    <xdr:pic>
      <xdr:nvPicPr>
        <xdr:cNvPr id="38" name="Imagen 37">
          <a:extLst>
            <a:ext uri="{FF2B5EF4-FFF2-40B4-BE49-F238E27FC236}">
              <a16:creationId xmlns:a16="http://schemas.microsoft.com/office/drawing/2014/main" id="{D459EBAF-6674-46C3-9274-59F0ADCD1516}"/>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664143" y="53588620"/>
          <a:ext cx="3209940" cy="2260854"/>
        </a:xfrm>
        <a:prstGeom prst="rect">
          <a:avLst/>
        </a:prstGeom>
      </xdr:spPr>
    </xdr:pic>
    <xdr:clientData/>
  </xdr:twoCellAnchor>
  <xdr:twoCellAnchor editAs="oneCell">
    <xdr:from>
      <xdr:col>2</xdr:col>
      <xdr:colOff>15032</xdr:colOff>
      <xdr:row>268</xdr:row>
      <xdr:rowOff>58933</xdr:rowOff>
    </xdr:from>
    <xdr:to>
      <xdr:col>6</xdr:col>
      <xdr:colOff>665876</xdr:colOff>
      <xdr:row>275</xdr:row>
      <xdr:rowOff>213122</xdr:rowOff>
    </xdr:to>
    <xdr:pic>
      <xdr:nvPicPr>
        <xdr:cNvPr id="39" name="Imagen 38">
          <a:extLst>
            <a:ext uri="{FF2B5EF4-FFF2-40B4-BE49-F238E27FC236}">
              <a16:creationId xmlns:a16="http://schemas.microsoft.com/office/drawing/2014/main" id="{5672764D-7B43-4BBA-9F2B-E0593F4F51BA}"/>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78912" y="56325013"/>
          <a:ext cx="3371184" cy="2447809"/>
        </a:xfrm>
        <a:prstGeom prst="rect">
          <a:avLst/>
        </a:prstGeom>
      </xdr:spPr>
    </xdr:pic>
    <xdr:clientData/>
  </xdr:twoCellAnchor>
  <xdr:twoCellAnchor editAs="oneCell">
    <xdr:from>
      <xdr:col>2</xdr:col>
      <xdr:colOff>87756</xdr:colOff>
      <xdr:row>279</xdr:row>
      <xdr:rowOff>93957</xdr:rowOff>
    </xdr:from>
    <xdr:to>
      <xdr:col>6</xdr:col>
      <xdr:colOff>743045</xdr:colOff>
      <xdr:row>286</xdr:row>
      <xdr:rowOff>239259</xdr:rowOff>
    </xdr:to>
    <xdr:pic>
      <xdr:nvPicPr>
        <xdr:cNvPr id="40" name="Imagen 39">
          <a:extLst>
            <a:ext uri="{FF2B5EF4-FFF2-40B4-BE49-F238E27FC236}">
              <a16:creationId xmlns:a16="http://schemas.microsoft.com/office/drawing/2014/main" id="{AB04C146-15A2-4798-955A-20E7891D06C8}"/>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651636" y="60444357"/>
          <a:ext cx="3375629" cy="2438922"/>
        </a:xfrm>
        <a:prstGeom prst="rect">
          <a:avLst/>
        </a:prstGeom>
      </xdr:spPr>
    </xdr:pic>
    <xdr:clientData/>
  </xdr:twoCellAnchor>
  <xdr:twoCellAnchor editAs="oneCell">
    <xdr:from>
      <xdr:col>7</xdr:col>
      <xdr:colOff>179791</xdr:colOff>
      <xdr:row>279</xdr:row>
      <xdr:rowOff>310473</xdr:rowOff>
    </xdr:from>
    <xdr:to>
      <xdr:col>11</xdr:col>
      <xdr:colOff>515719</xdr:colOff>
      <xdr:row>286</xdr:row>
      <xdr:rowOff>32266</xdr:rowOff>
    </xdr:to>
    <xdr:pic>
      <xdr:nvPicPr>
        <xdr:cNvPr id="41" name="Imagen 40">
          <a:extLst>
            <a:ext uri="{FF2B5EF4-FFF2-40B4-BE49-F238E27FC236}">
              <a16:creationId xmlns:a16="http://schemas.microsoft.com/office/drawing/2014/main" id="{66E7AAEC-3272-4106-B550-FCB752501CFF}"/>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584151" y="60660873"/>
          <a:ext cx="4184028" cy="2015413"/>
        </a:xfrm>
        <a:prstGeom prst="rect">
          <a:avLst/>
        </a:prstGeom>
      </xdr:spPr>
    </xdr:pic>
    <xdr:clientData/>
  </xdr:twoCellAnchor>
  <xdr:twoCellAnchor editAs="oneCell">
    <xdr:from>
      <xdr:col>2</xdr:col>
      <xdr:colOff>70109</xdr:colOff>
      <xdr:row>289</xdr:row>
      <xdr:rowOff>86471</xdr:rowOff>
    </xdr:from>
    <xdr:to>
      <xdr:col>6</xdr:col>
      <xdr:colOff>712068</xdr:colOff>
      <xdr:row>296</xdr:row>
      <xdr:rowOff>236217</xdr:rowOff>
    </xdr:to>
    <xdr:pic>
      <xdr:nvPicPr>
        <xdr:cNvPr id="42" name="Imagen 41">
          <a:extLst>
            <a:ext uri="{FF2B5EF4-FFF2-40B4-BE49-F238E27FC236}">
              <a16:creationId xmlns:a16="http://schemas.microsoft.com/office/drawing/2014/main" id="{3039C9B3-3888-4435-8345-87E18FE2F15C}"/>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633989" y="63591551"/>
          <a:ext cx="3362299" cy="2443366"/>
        </a:xfrm>
        <a:prstGeom prst="rect">
          <a:avLst/>
        </a:prstGeom>
      </xdr:spPr>
    </xdr:pic>
    <xdr:clientData/>
  </xdr:twoCellAnchor>
  <xdr:twoCellAnchor editAs="oneCell">
    <xdr:from>
      <xdr:col>8</xdr:col>
      <xdr:colOff>15033</xdr:colOff>
      <xdr:row>289</xdr:row>
      <xdr:rowOff>119090</xdr:rowOff>
    </xdr:from>
    <xdr:to>
      <xdr:col>11</xdr:col>
      <xdr:colOff>134483</xdr:colOff>
      <xdr:row>296</xdr:row>
      <xdr:rowOff>273279</xdr:rowOff>
    </xdr:to>
    <xdr:pic>
      <xdr:nvPicPr>
        <xdr:cNvPr id="43" name="Imagen 42">
          <a:extLst>
            <a:ext uri="{FF2B5EF4-FFF2-40B4-BE49-F238E27FC236}">
              <a16:creationId xmlns:a16="http://schemas.microsoft.com/office/drawing/2014/main" id="{7172F729-D61E-4AFB-96A4-91A3D772E3A9}"/>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5006133" y="63624170"/>
          <a:ext cx="3380810" cy="2447809"/>
        </a:xfrm>
        <a:prstGeom prst="rect">
          <a:avLst/>
        </a:prstGeom>
      </xdr:spPr>
    </xdr:pic>
    <xdr:clientData/>
  </xdr:twoCellAnchor>
  <xdr:twoCellAnchor editAs="oneCell">
    <xdr:from>
      <xdr:col>2</xdr:col>
      <xdr:colOff>12491</xdr:colOff>
      <xdr:row>299</xdr:row>
      <xdr:rowOff>88877</xdr:rowOff>
    </xdr:from>
    <xdr:to>
      <xdr:col>6</xdr:col>
      <xdr:colOff>658894</xdr:colOff>
      <xdr:row>306</xdr:row>
      <xdr:rowOff>225293</xdr:rowOff>
    </xdr:to>
    <xdr:pic>
      <xdr:nvPicPr>
        <xdr:cNvPr id="44" name="Imagen 43">
          <a:extLst>
            <a:ext uri="{FF2B5EF4-FFF2-40B4-BE49-F238E27FC236}">
              <a16:creationId xmlns:a16="http://schemas.microsoft.com/office/drawing/2014/main" id="{3BFD2CBD-D8A0-4385-800D-B7AB1BDC4FD8}"/>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576371" y="66748637"/>
          <a:ext cx="3366743" cy="2430036"/>
        </a:xfrm>
        <a:prstGeom prst="rect">
          <a:avLst/>
        </a:prstGeom>
      </xdr:spPr>
    </xdr:pic>
    <xdr:clientData/>
  </xdr:twoCellAnchor>
  <xdr:twoCellAnchor editAs="oneCell">
    <xdr:from>
      <xdr:col>8</xdr:col>
      <xdr:colOff>95242</xdr:colOff>
      <xdr:row>299</xdr:row>
      <xdr:rowOff>68959</xdr:rowOff>
    </xdr:from>
    <xdr:to>
      <xdr:col>11</xdr:col>
      <xdr:colOff>214692</xdr:colOff>
      <xdr:row>306</xdr:row>
      <xdr:rowOff>223148</xdr:rowOff>
    </xdr:to>
    <xdr:pic>
      <xdr:nvPicPr>
        <xdr:cNvPr id="45" name="Imagen 44">
          <a:extLst>
            <a:ext uri="{FF2B5EF4-FFF2-40B4-BE49-F238E27FC236}">
              <a16:creationId xmlns:a16="http://schemas.microsoft.com/office/drawing/2014/main" id="{87641BFB-FEAF-40EF-917D-33A230B7741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5086342" y="66728719"/>
          <a:ext cx="3380810" cy="244780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9C28ACE-1108-4FCF-8A22-429E272C2FB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8A5CA89-BE0E-4851-A63B-2CDAAD6B27C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26957</xdr:colOff>
      <xdr:row>6</xdr:row>
      <xdr:rowOff>80872</xdr:rowOff>
    </xdr:from>
    <xdr:to>
      <xdr:col>6</xdr:col>
      <xdr:colOff>801109</xdr:colOff>
      <xdr:row>20</xdr:row>
      <xdr:rowOff>1741</xdr:rowOff>
    </xdr:to>
    <xdr:pic>
      <xdr:nvPicPr>
        <xdr:cNvPr id="4" name="Imagen 3">
          <a:extLst>
            <a:ext uri="{FF2B5EF4-FFF2-40B4-BE49-F238E27FC236}">
              <a16:creationId xmlns:a16="http://schemas.microsoft.com/office/drawing/2014/main" id="{3F8F5623-DC5D-4965-AB90-7608F6E896E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90837" y="1818232"/>
          <a:ext cx="3494492" cy="2476109"/>
        </a:xfrm>
        <a:prstGeom prst="rect">
          <a:avLst/>
        </a:prstGeom>
      </xdr:spPr>
    </xdr:pic>
    <xdr:clientData/>
  </xdr:twoCellAnchor>
  <xdr:twoCellAnchor editAs="oneCell">
    <xdr:from>
      <xdr:col>7</xdr:col>
      <xdr:colOff>525811</xdr:colOff>
      <xdr:row>6</xdr:row>
      <xdr:rowOff>124850</xdr:rowOff>
    </xdr:from>
    <xdr:to>
      <xdr:col>11</xdr:col>
      <xdr:colOff>182959</xdr:colOff>
      <xdr:row>19</xdr:row>
      <xdr:rowOff>118689</xdr:rowOff>
    </xdr:to>
    <xdr:pic>
      <xdr:nvPicPr>
        <xdr:cNvPr id="5" name="Imagen 4">
          <a:extLst>
            <a:ext uri="{FF2B5EF4-FFF2-40B4-BE49-F238E27FC236}">
              <a16:creationId xmlns:a16="http://schemas.microsoft.com/office/drawing/2014/main" id="{21C02687-75E5-4829-933C-CAA3618DF3C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930171" y="1862210"/>
          <a:ext cx="3505248" cy="2371279"/>
        </a:xfrm>
        <a:prstGeom prst="rect">
          <a:avLst/>
        </a:prstGeom>
      </xdr:spPr>
    </xdr:pic>
    <xdr:clientData/>
  </xdr:twoCellAnchor>
  <xdr:twoCellAnchor editAs="oneCell">
    <xdr:from>
      <xdr:col>2</xdr:col>
      <xdr:colOff>217513</xdr:colOff>
      <xdr:row>23</xdr:row>
      <xdr:rowOff>52840</xdr:rowOff>
    </xdr:from>
    <xdr:to>
      <xdr:col>6</xdr:col>
      <xdr:colOff>676921</xdr:colOff>
      <xdr:row>36</xdr:row>
      <xdr:rowOff>211043</xdr:rowOff>
    </xdr:to>
    <xdr:pic>
      <xdr:nvPicPr>
        <xdr:cNvPr id="6" name="Imagen 5">
          <a:extLst>
            <a:ext uri="{FF2B5EF4-FFF2-40B4-BE49-F238E27FC236}">
              <a16:creationId xmlns:a16="http://schemas.microsoft.com/office/drawing/2014/main" id="{A78AF41A-7B83-4F03-846A-411BC53C8DE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781393" y="5455420"/>
          <a:ext cx="3179748" cy="2284183"/>
        </a:xfrm>
        <a:prstGeom prst="rect">
          <a:avLst/>
        </a:prstGeom>
      </xdr:spPr>
    </xdr:pic>
    <xdr:clientData/>
  </xdr:twoCellAnchor>
  <xdr:twoCellAnchor editAs="oneCell">
    <xdr:from>
      <xdr:col>7</xdr:col>
      <xdr:colOff>381505</xdr:colOff>
      <xdr:row>23</xdr:row>
      <xdr:rowOff>147713</xdr:rowOff>
    </xdr:from>
    <xdr:to>
      <xdr:col>11</xdr:col>
      <xdr:colOff>387161</xdr:colOff>
      <xdr:row>36</xdr:row>
      <xdr:rowOff>97759</xdr:rowOff>
    </xdr:to>
    <xdr:pic>
      <xdr:nvPicPr>
        <xdr:cNvPr id="7" name="Imagen 6">
          <a:extLst>
            <a:ext uri="{FF2B5EF4-FFF2-40B4-BE49-F238E27FC236}">
              <a16:creationId xmlns:a16="http://schemas.microsoft.com/office/drawing/2014/main" id="{0B23C46C-EF05-49B1-B8D4-294FBF45A68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785865" y="5550293"/>
          <a:ext cx="3853756" cy="207602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7"/>
  <sheetViews>
    <sheetView showGridLines="0" tabSelected="1" topLeftCell="A43" zoomScale="89" zoomScaleNormal="89" zoomScaleSheetLayoutView="70" zoomScalePageLayoutView="95" workbookViewId="0">
      <selection activeCell="K44" sqref="K44:L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279"/>
      <c r="C2" s="279"/>
      <c r="D2" s="279"/>
      <c r="E2" s="279"/>
      <c r="F2" s="367" t="s">
        <v>433</v>
      </c>
      <c r="G2" s="367"/>
      <c r="H2" s="367"/>
      <c r="I2" s="367"/>
      <c r="J2" s="367"/>
      <c r="K2" s="367"/>
      <c r="L2" s="367"/>
      <c r="M2" s="367"/>
      <c r="N2" s="367"/>
      <c r="O2" s="367"/>
      <c r="P2" s="367"/>
      <c r="Q2" s="367" t="s">
        <v>0</v>
      </c>
      <c r="R2" s="367"/>
      <c r="S2" s="279"/>
      <c r="T2" s="279"/>
    </row>
    <row r="3" spans="2:20" ht="30" customHeight="1" x14ac:dyDescent="0.2">
      <c r="B3" s="279"/>
      <c r="C3" s="279"/>
      <c r="D3" s="279"/>
      <c r="E3" s="279"/>
      <c r="F3" s="367" t="s">
        <v>434</v>
      </c>
      <c r="G3" s="367"/>
      <c r="H3" s="279" t="s">
        <v>1</v>
      </c>
      <c r="I3" s="279"/>
      <c r="J3" s="279"/>
      <c r="K3" s="279"/>
      <c r="L3" s="279"/>
      <c r="M3" s="279"/>
      <c r="N3" s="279"/>
      <c r="O3" s="279"/>
      <c r="P3" s="279"/>
      <c r="Q3" s="367" t="s">
        <v>2</v>
      </c>
      <c r="R3" s="367"/>
      <c r="S3" s="472"/>
      <c r="T3" s="472"/>
    </row>
    <row r="4" spans="2:20" ht="30" customHeight="1" x14ac:dyDescent="0.2">
      <c r="B4" s="279"/>
      <c r="C4" s="279"/>
      <c r="D4" s="279"/>
      <c r="E4" s="279"/>
      <c r="F4" s="367" t="s">
        <v>435</v>
      </c>
      <c r="G4" s="367"/>
      <c r="H4" s="279" t="s">
        <v>3</v>
      </c>
      <c r="I4" s="279"/>
      <c r="J4" s="279"/>
      <c r="K4" s="279"/>
      <c r="L4" s="279"/>
      <c r="M4" s="279"/>
      <c r="N4" s="279"/>
      <c r="O4" s="279"/>
      <c r="P4" s="279"/>
      <c r="Q4" s="367" t="s">
        <v>4</v>
      </c>
      <c r="R4" s="367"/>
      <c r="S4" s="468" t="s">
        <v>1169</v>
      </c>
      <c r="T4" s="468"/>
    </row>
    <row r="5" spans="2:20" ht="14.25" x14ac:dyDescent="0.2">
      <c r="B5" s="469"/>
      <c r="C5" s="469"/>
      <c r="D5" s="469"/>
      <c r="E5" s="469"/>
      <c r="F5" s="469"/>
      <c r="G5" s="469"/>
      <c r="H5" s="469"/>
      <c r="I5" s="469"/>
      <c r="J5" s="469"/>
      <c r="K5" s="469"/>
      <c r="L5" s="469"/>
      <c r="M5" s="469"/>
      <c r="N5" s="469"/>
      <c r="O5" s="469"/>
      <c r="P5" s="469"/>
      <c r="Q5" s="469"/>
      <c r="R5" s="469"/>
      <c r="S5" s="469"/>
      <c r="T5" s="469"/>
    </row>
    <row r="6" spans="2:20" ht="22.5" customHeight="1" x14ac:dyDescent="0.2">
      <c r="B6" s="470" t="s">
        <v>5</v>
      </c>
      <c r="C6" s="470"/>
      <c r="D6" s="470"/>
      <c r="E6" s="470"/>
      <c r="F6" s="470"/>
      <c r="G6" s="470"/>
      <c r="H6" s="470"/>
      <c r="I6" s="470"/>
      <c r="J6" s="470"/>
      <c r="K6" s="470"/>
      <c r="L6" s="470"/>
      <c r="M6" s="470"/>
      <c r="N6" s="470"/>
      <c r="O6" s="470"/>
      <c r="P6" s="470"/>
      <c r="Q6" s="470"/>
      <c r="R6" s="470"/>
      <c r="S6" s="470"/>
      <c r="T6" s="470"/>
    </row>
    <row r="7" spans="2:20" ht="14.25" x14ac:dyDescent="0.2">
      <c r="B7" s="462"/>
      <c r="C7" s="462"/>
      <c r="D7" s="462"/>
      <c r="E7" s="462"/>
      <c r="F7" s="462"/>
      <c r="G7" s="462"/>
      <c r="H7" s="462"/>
      <c r="I7" s="462"/>
      <c r="J7" s="462"/>
      <c r="K7" s="462"/>
      <c r="L7" s="462"/>
      <c r="M7" s="462"/>
      <c r="N7" s="462"/>
      <c r="O7" s="462"/>
      <c r="P7" s="462"/>
      <c r="Q7" s="462"/>
      <c r="R7" s="462"/>
      <c r="S7" s="462"/>
      <c r="T7" s="462"/>
    </row>
    <row r="8" spans="2:20" ht="22.5" customHeight="1" x14ac:dyDescent="0.2">
      <c r="B8" s="471" t="s">
        <v>6</v>
      </c>
      <c r="C8" s="471"/>
      <c r="D8" s="471"/>
      <c r="E8" s="471"/>
      <c r="F8" s="471"/>
      <c r="G8" s="471"/>
      <c r="H8" s="471"/>
      <c r="I8" s="471"/>
      <c r="J8" s="471"/>
      <c r="K8" s="471"/>
      <c r="L8" s="471"/>
      <c r="M8" s="471"/>
      <c r="N8" s="471"/>
      <c r="O8" s="471"/>
      <c r="P8" s="471"/>
      <c r="Q8" s="471"/>
      <c r="R8" s="471"/>
      <c r="S8" s="471"/>
      <c r="T8" s="471"/>
    </row>
    <row r="9" spans="2:20" ht="22.5" customHeight="1" x14ac:dyDescent="0.2">
      <c r="B9" s="377" t="s">
        <v>7</v>
      </c>
      <c r="C9" s="381"/>
      <c r="D9" s="381"/>
      <c r="E9" s="381"/>
      <c r="F9" s="381"/>
      <c r="G9" s="381"/>
      <c r="H9" s="381"/>
      <c r="I9" s="381"/>
      <c r="J9" s="381"/>
      <c r="K9" s="381"/>
      <c r="L9" s="381"/>
      <c r="M9" s="381"/>
      <c r="N9" s="381"/>
      <c r="O9" s="381"/>
      <c r="P9" s="381"/>
      <c r="Q9" s="381"/>
      <c r="R9" s="381"/>
      <c r="S9" s="381"/>
      <c r="T9" s="378"/>
    </row>
    <row r="10" spans="2:20" ht="22.5" customHeight="1" x14ac:dyDescent="0.2">
      <c r="B10" s="473" t="s">
        <v>8</v>
      </c>
      <c r="C10" s="473"/>
      <c r="D10" s="473"/>
      <c r="E10" s="473"/>
      <c r="F10" s="283" t="s">
        <v>9</v>
      </c>
      <c r="G10" s="300"/>
      <c r="H10" s="300"/>
      <c r="I10" s="284"/>
      <c r="J10" s="493" t="s">
        <v>10</v>
      </c>
      <c r="K10" s="494"/>
      <c r="L10" s="494"/>
      <c r="M10" s="494"/>
      <c r="N10" s="495"/>
      <c r="O10" s="283" t="s">
        <v>11</v>
      </c>
      <c r="P10" s="300"/>
      <c r="Q10" s="284"/>
      <c r="R10" s="499" t="s">
        <v>12</v>
      </c>
      <c r="S10" s="499"/>
      <c r="T10" s="499"/>
    </row>
    <row r="11" spans="2:20" ht="22.5" customHeight="1" x14ac:dyDescent="0.2">
      <c r="B11" s="473"/>
      <c r="C11" s="473"/>
      <c r="D11" s="473"/>
      <c r="E11" s="473"/>
      <c r="F11" s="490"/>
      <c r="G11" s="491"/>
      <c r="H11" s="491"/>
      <c r="I11" s="492"/>
      <c r="J11" s="496"/>
      <c r="K11" s="497"/>
      <c r="L11" s="497"/>
      <c r="M11" s="497"/>
      <c r="N11" s="498"/>
      <c r="O11" s="490"/>
      <c r="P11" s="491"/>
      <c r="Q11" s="492"/>
      <c r="R11" s="499"/>
      <c r="S11" s="499"/>
      <c r="T11" s="499"/>
    </row>
    <row r="12" spans="2:20" ht="168" customHeight="1" x14ac:dyDescent="0.2">
      <c r="B12" s="451" t="s">
        <v>13</v>
      </c>
      <c r="C12" s="452"/>
      <c r="D12" s="452"/>
      <c r="E12" s="453"/>
      <c r="F12" s="436" t="s">
        <v>518</v>
      </c>
      <c r="G12" s="437"/>
      <c r="H12" s="437"/>
      <c r="I12" s="438"/>
      <c r="J12" s="445" t="s">
        <v>519</v>
      </c>
      <c r="K12" s="446"/>
      <c r="L12" s="446"/>
      <c r="M12" s="446"/>
      <c r="N12" s="447"/>
      <c r="O12" s="436" t="s">
        <v>521</v>
      </c>
      <c r="P12" s="437"/>
      <c r="Q12" s="438"/>
      <c r="R12" s="474" t="s">
        <v>573</v>
      </c>
      <c r="S12" s="475"/>
      <c r="T12" s="476"/>
    </row>
    <row r="13" spans="2:20" ht="168" customHeight="1" x14ac:dyDescent="0.2">
      <c r="B13" s="457"/>
      <c r="C13" s="458"/>
      <c r="D13" s="458"/>
      <c r="E13" s="459"/>
      <c r="F13" s="442"/>
      <c r="G13" s="443"/>
      <c r="H13" s="443"/>
      <c r="I13" s="444"/>
      <c r="J13" s="445" t="s">
        <v>520</v>
      </c>
      <c r="K13" s="446"/>
      <c r="L13" s="446"/>
      <c r="M13" s="446"/>
      <c r="N13" s="447"/>
      <c r="O13" s="442"/>
      <c r="P13" s="443"/>
      <c r="Q13" s="444"/>
      <c r="R13" s="477"/>
      <c r="S13" s="478"/>
      <c r="T13" s="479"/>
    </row>
    <row r="14" spans="2:20" ht="409.6" customHeight="1" x14ac:dyDescent="0.2">
      <c r="B14" s="451" t="s">
        <v>14</v>
      </c>
      <c r="C14" s="452"/>
      <c r="D14" s="452"/>
      <c r="E14" s="453"/>
      <c r="F14" s="436" t="s">
        <v>436</v>
      </c>
      <c r="G14" s="437"/>
      <c r="H14" s="437"/>
      <c r="I14" s="438"/>
      <c r="J14" s="436" t="s">
        <v>517</v>
      </c>
      <c r="K14" s="437"/>
      <c r="L14" s="437"/>
      <c r="M14" s="437"/>
      <c r="N14" s="438"/>
      <c r="O14" s="436" t="s">
        <v>522</v>
      </c>
      <c r="P14" s="437"/>
      <c r="Q14" s="438"/>
      <c r="R14" s="474" t="s">
        <v>574</v>
      </c>
      <c r="S14" s="475"/>
      <c r="T14" s="476"/>
    </row>
    <row r="15" spans="2:20" ht="351.6" customHeight="1" x14ac:dyDescent="0.2">
      <c r="B15" s="454"/>
      <c r="C15" s="455"/>
      <c r="D15" s="455"/>
      <c r="E15" s="456"/>
      <c r="F15" s="439"/>
      <c r="G15" s="440"/>
      <c r="H15" s="440"/>
      <c r="I15" s="441"/>
      <c r="J15" s="439"/>
      <c r="K15" s="440"/>
      <c r="L15" s="440"/>
      <c r="M15" s="440"/>
      <c r="N15" s="441"/>
      <c r="O15" s="439"/>
      <c r="P15" s="440"/>
      <c r="Q15" s="441"/>
      <c r="R15" s="500"/>
      <c r="S15" s="501"/>
      <c r="T15" s="502"/>
    </row>
    <row r="16" spans="2:20" ht="409.6" customHeight="1" x14ac:dyDescent="0.2">
      <c r="B16" s="451" t="s">
        <v>15</v>
      </c>
      <c r="C16" s="452"/>
      <c r="D16" s="452"/>
      <c r="E16" s="453"/>
      <c r="F16" s="436" t="s">
        <v>536</v>
      </c>
      <c r="G16" s="437"/>
      <c r="H16" s="437"/>
      <c r="I16" s="438"/>
      <c r="J16" s="436" t="s">
        <v>117</v>
      </c>
      <c r="K16" s="437"/>
      <c r="L16" s="437"/>
      <c r="M16" s="437"/>
      <c r="N16" s="438"/>
      <c r="O16" s="436" t="s">
        <v>516</v>
      </c>
      <c r="P16" s="437"/>
      <c r="Q16" s="438"/>
      <c r="R16" s="309" t="s">
        <v>575</v>
      </c>
      <c r="S16" s="310"/>
      <c r="T16" s="311"/>
    </row>
    <row r="17" spans="2:20" ht="409.6" customHeight="1" x14ac:dyDescent="0.2">
      <c r="B17" s="454"/>
      <c r="C17" s="455"/>
      <c r="D17" s="455"/>
      <c r="E17" s="456"/>
      <c r="F17" s="439"/>
      <c r="G17" s="440"/>
      <c r="H17" s="440"/>
      <c r="I17" s="441"/>
      <c r="J17" s="439"/>
      <c r="K17" s="440"/>
      <c r="L17" s="440"/>
      <c r="M17" s="440"/>
      <c r="N17" s="441"/>
      <c r="O17" s="439"/>
      <c r="P17" s="440"/>
      <c r="Q17" s="441"/>
      <c r="R17" s="312"/>
      <c r="S17" s="313"/>
      <c r="T17" s="314"/>
    </row>
    <row r="18" spans="2:20" ht="41.45" customHeight="1" x14ac:dyDescent="0.2">
      <c r="B18" s="457"/>
      <c r="C18" s="458"/>
      <c r="D18" s="458"/>
      <c r="E18" s="459"/>
      <c r="F18" s="442"/>
      <c r="G18" s="443"/>
      <c r="H18" s="443"/>
      <c r="I18" s="444"/>
      <c r="J18" s="442"/>
      <c r="K18" s="443"/>
      <c r="L18" s="443"/>
      <c r="M18" s="443"/>
      <c r="N18" s="444"/>
      <c r="O18" s="442"/>
      <c r="P18" s="443"/>
      <c r="Q18" s="444"/>
      <c r="R18" s="315"/>
      <c r="S18" s="316"/>
      <c r="T18" s="317"/>
    </row>
    <row r="19" spans="2:20" ht="409.6" customHeight="1" x14ac:dyDescent="0.2">
      <c r="B19" s="451" t="s">
        <v>16</v>
      </c>
      <c r="C19" s="452"/>
      <c r="D19" s="452"/>
      <c r="E19" s="453"/>
      <c r="F19" s="436" t="s">
        <v>515</v>
      </c>
      <c r="G19" s="437"/>
      <c r="H19" s="437"/>
      <c r="I19" s="438"/>
      <c r="J19" s="436" t="s">
        <v>513</v>
      </c>
      <c r="K19" s="437"/>
      <c r="L19" s="437"/>
      <c r="M19" s="437"/>
      <c r="N19" s="438"/>
      <c r="O19" s="309" t="s">
        <v>514</v>
      </c>
      <c r="P19" s="310"/>
      <c r="Q19" s="311"/>
      <c r="R19" s="480"/>
      <c r="S19" s="481"/>
      <c r="T19" s="482"/>
    </row>
    <row r="20" spans="2:20" ht="409.6" customHeight="1" x14ac:dyDescent="0.2">
      <c r="B20" s="454"/>
      <c r="C20" s="455"/>
      <c r="D20" s="455"/>
      <c r="E20" s="456"/>
      <c r="F20" s="439"/>
      <c r="G20" s="440"/>
      <c r="H20" s="440"/>
      <c r="I20" s="441"/>
      <c r="J20" s="439"/>
      <c r="K20" s="440"/>
      <c r="L20" s="440"/>
      <c r="M20" s="440"/>
      <c r="N20" s="441"/>
      <c r="O20" s="312"/>
      <c r="P20" s="313"/>
      <c r="Q20" s="314"/>
      <c r="R20" s="483"/>
      <c r="S20" s="484"/>
      <c r="T20" s="485"/>
    </row>
    <row r="21" spans="2:20" ht="409.6" customHeight="1" x14ac:dyDescent="0.2">
      <c r="B21" s="454"/>
      <c r="C21" s="455"/>
      <c r="D21" s="455"/>
      <c r="E21" s="456"/>
      <c r="F21" s="439"/>
      <c r="G21" s="440"/>
      <c r="H21" s="440"/>
      <c r="I21" s="441"/>
      <c r="J21" s="439"/>
      <c r="K21" s="440"/>
      <c r="L21" s="440"/>
      <c r="M21" s="440"/>
      <c r="N21" s="441"/>
      <c r="O21" s="312"/>
      <c r="P21" s="313"/>
      <c r="Q21" s="314"/>
      <c r="R21" s="483"/>
      <c r="S21" s="484"/>
      <c r="T21" s="485"/>
    </row>
    <row r="22" spans="2:20" ht="200.45" customHeight="1" x14ac:dyDescent="0.2">
      <c r="B22" s="457"/>
      <c r="C22" s="458"/>
      <c r="D22" s="458"/>
      <c r="E22" s="459"/>
      <c r="F22" s="442"/>
      <c r="G22" s="443"/>
      <c r="H22" s="443"/>
      <c r="I22" s="444"/>
      <c r="J22" s="442"/>
      <c r="K22" s="443"/>
      <c r="L22" s="443"/>
      <c r="M22" s="443"/>
      <c r="N22" s="444"/>
      <c r="O22" s="315"/>
      <c r="P22" s="316"/>
      <c r="Q22" s="317"/>
      <c r="R22" s="486"/>
      <c r="S22" s="487"/>
      <c r="T22" s="488"/>
    </row>
    <row r="23" spans="2:20" ht="107.45" customHeight="1" x14ac:dyDescent="0.2">
      <c r="B23" s="451" t="s">
        <v>17</v>
      </c>
      <c r="C23" s="452"/>
      <c r="D23" s="452"/>
      <c r="E23" s="453"/>
      <c r="F23" s="436" t="s">
        <v>523</v>
      </c>
      <c r="G23" s="437"/>
      <c r="H23" s="437"/>
      <c r="I23" s="438"/>
      <c r="J23" s="445" t="s">
        <v>18</v>
      </c>
      <c r="K23" s="446"/>
      <c r="L23" s="446"/>
      <c r="M23" s="446"/>
      <c r="N23" s="447"/>
      <c r="O23" s="436" t="s">
        <v>525</v>
      </c>
      <c r="P23" s="437"/>
      <c r="Q23" s="438"/>
      <c r="R23" s="436" t="s">
        <v>526</v>
      </c>
      <c r="S23" s="437"/>
      <c r="T23" s="438"/>
    </row>
    <row r="24" spans="2:20" ht="409.6" customHeight="1" x14ac:dyDescent="0.2">
      <c r="B24" s="454"/>
      <c r="C24" s="455"/>
      <c r="D24" s="455"/>
      <c r="E24" s="456"/>
      <c r="F24" s="439"/>
      <c r="G24" s="440"/>
      <c r="H24" s="440"/>
      <c r="I24" s="441"/>
      <c r="J24" s="436" t="s">
        <v>524</v>
      </c>
      <c r="K24" s="437"/>
      <c r="L24" s="437"/>
      <c r="M24" s="437"/>
      <c r="N24" s="438"/>
      <c r="O24" s="439"/>
      <c r="P24" s="440"/>
      <c r="Q24" s="441"/>
      <c r="R24" s="439"/>
      <c r="S24" s="440"/>
      <c r="T24" s="441"/>
    </row>
    <row r="25" spans="2:20" ht="409.6" customHeight="1" x14ac:dyDescent="0.2">
      <c r="B25" s="454"/>
      <c r="C25" s="455"/>
      <c r="D25" s="455"/>
      <c r="E25" s="456"/>
      <c r="F25" s="439"/>
      <c r="G25" s="440"/>
      <c r="H25" s="440"/>
      <c r="I25" s="441"/>
      <c r="J25" s="439"/>
      <c r="K25" s="440"/>
      <c r="L25" s="440"/>
      <c r="M25" s="440"/>
      <c r="N25" s="441"/>
      <c r="O25" s="439"/>
      <c r="P25" s="440"/>
      <c r="Q25" s="441"/>
      <c r="R25" s="439"/>
      <c r="S25" s="440"/>
      <c r="T25" s="441"/>
    </row>
    <row r="26" spans="2:20" ht="409.6" customHeight="1" x14ac:dyDescent="0.2">
      <c r="B26" s="454"/>
      <c r="C26" s="455"/>
      <c r="D26" s="455"/>
      <c r="E26" s="456"/>
      <c r="F26" s="439"/>
      <c r="G26" s="440"/>
      <c r="H26" s="440"/>
      <c r="I26" s="441"/>
      <c r="J26" s="439"/>
      <c r="K26" s="440"/>
      <c r="L26" s="440"/>
      <c r="M26" s="440"/>
      <c r="N26" s="441"/>
      <c r="O26" s="439"/>
      <c r="P26" s="440"/>
      <c r="Q26" s="441"/>
      <c r="R26" s="439"/>
      <c r="S26" s="440"/>
      <c r="T26" s="441"/>
    </row>
    <row r="27" spans="2:20" ht="144" customHeight="1" x14ac:dyDescent="0.2">
      <c r="B27" s="457"/>
      <c r="C27" s="458"/>
      <c r="D27" s="458"/>
      <c r="E27" s="459"/>
      <c r="F27" s="442"/>
      <c r="G27" s="443"/>
      <c r="H27" s="443"/>
      <c r="I27" s="444"/>
      <c r="J27" s="442"/>
      <c r="K27" s="443"/>
      <c r="L27" s="443"/>
      <c r="M27" s="443"/>
      <c r="N27" s="444"/>
      <c r="O27" s="442"/>
      <c r="P27" s="443"/>
      <c r="Q27" s="444"/>
      <c r="R27" s="442"/>
      <c r="S27" s="443"/>
      <c r="T27" s="444"/>
    </row>
    <row r="28" spans="2:20" ht="82.5" customHeight="1" x14ac:dyDescent="0.2">
      <c r="B28" s="367" t="s">
        <v>19</v>
      </c>
      <c r="C28" s="367"/>
      <c r="D28" s="367"/>
      <c r="E28" s="367"/>
      <c r="F28" s="445" t="s">
        <v>527</v>
      </c>
      <c r="G28" s="446"/>
      <c r="H28" s="446"/>
      <c r="I28" s="447"/>
      <c r="J28" s="489" t="s">
        <v>118</v>
      </c>
      <c r="K28" s="489"/>
      <c r="L28" s="489"/>
      <c r="M28" s="489"/>
      <c r="N28" s="489"/>
      <c r="O28" s="445" t="s">
        <v>119</v>
      </c>
      <c r="P28" s="446"/>
      <c r="Q28" s="447"/>
      <c r="R28" s="463"/>
      <c r="S28" s="448"/>
      <c r="T28" s="449"/>
    </row>
    <row r="29" spans="2:20" ht="133.9" customHeight="1" x14ac:dyDescent="0.2">
      <c r="B29" s="367" t="s">
        <v>20</v>
      </c>
      <c r="C29" s="367"/>
      <c r="D29" s="367"/>
      <c r="E29" s="367"/>
      <c r="F29" s="436" t="s">
        <v>529</v>
      </c>
      <c r="G29" s="437"/>
      <c r="H29" s="437"/>
      <c r="I29" s="438"/>
      <c r="J29" s="445" t="s">
        <v>530</v>
      </c>
      <c r="K29" s="446"/>
      <c r="L29" s="446"/>
      <c r="M29" s="446"/>
      <c r="N29" s="447"/>
      <c r="O29" s="445" t="s">
        <v>528</v>
      </c>
      <c r="P29" s="446"/>
      <c r="Q29" s="446"/>
      <c r="R29" s="280" t="s">
        <v>576</v>
      </c>
      <c r="S29" s="448"/>
      <c r="T29" s="449"/>
    </row>
    <row r="30" spans="2:20" ht="237.6" customHeight="1" x14ac:dyDescent="0.2">
      <c r="B30" s="367" t="s">
        <v>21</v>
      </c>
      <c r="C30" s="367"/>
      <c r="D30" s="367"/>
      <c r="E30" s="367"/>
      <c r="F30" s="463"/>
      <c r="G30" s="448"/>
      <c r="H30" s="448"/>
      <c r="I30" s="449"/>
      <c r="J30" s="450"/>
      <c r="K30" s="450"/>
      <c r="L30" s="450"/>
      <c r="M30" s="450"/>
      <c r="N30" s="450"/>
      <c r="O30" s="445" t="s">
        <v>531</v>
      </c>
      <c r="P30" s="446"/>
      <c r="Q30" s="447"/>
      <c r="R30" s="463"/>
      <c r="S30" s="448"/>
      <c r="T30" s="449"/>
    </row>
    <row r="31" spans="2:20" ht="409.6" customHeight="1" x14ac:dyDescent="0.2">
      <c r="B31" s="451" t="s">
        <v>22</v>
      </c>
      <c r="C31" s="452"/>
      <c r="D31" s="452"/>
      <c r="E31" s="453"/>
      <c r="F31" s="436" t="s">
        <v>437</v>
      </c>
      <c r="G31" s="437"/>
      <c r="H31" s="437"/>
      <c r="I31" s="438"/>
      <c r="J31" s="436" t="s">
        <v>532</v>
      </c>
      <c r="K31" s="437"/>
      <c r="L31" s="437"/>
      <c r="M31" s="437"/>
      <c r="N31" s="438"/>
      <c r="O31" s="436" t="s">
        <v>121</v>
      </c>
      <c r="P31" s="437"/>
      <c r="Q31" s="438"/>
      <c r="R31" s="436" t="s">
        <v>120</v>
      </c>
      <c r="S31" s="437"/>
      <c r="T31" s="438"/>
    </row>
    <row r="32" spans="2:20" ht="15" customHeight="1" x14ac:dyDescent="0.2">
      <c r="B32" s="457"/>
      <c r="C32" s="458"/>
      <c r="D32" s="458"/>
      <c r="E32" s="459"/>
      <c r="F32" s="442"/>
      <c r="G32" s="443"/>
      <c r="H32" s="443"/>
      <c r="I32" s="444"/>
      <c r="J32" s="442"/>
      <c r="K32" s="443"/>
      <c r="L32" s="443"/>
      <c r="M32" s="443"/>
      <c r="N32" s="444"/>
      <c r="O32" s="442"/>
      <c r="P32" s="443"/>
      <c r="Q32" s="444"/>
      <c r="R32" s="442"/>
      <c r="S32" s="443"/>
      <c r="T32" s="444"/>
    </row>
    <row r="33" spans="2:20" ht="409.15" customHeight="1" x14ac:dyDescent="0.2">
      <c r="B33" s="451" t="s">
        <v>23</v>
      </c>
      <c r="C33" s="452"/>
      <c r="D33" s="452"/>
      <c r="E33" s="453"/>
      <c r="F33" s="436" t="s">
        <v>533</v>
      </c>
      <c r="G33" s="437"/>
      <c r="H33" s="437"/>
      <c r="I33" s="438"/>
      <c r="J33" s="309" t="s">
        <v>534</v>
      </c>
      <c r="K33" s="310"/>
      <c r="L33" s="310"/>
      <c r="M33" s="310"/>
      <c r="N33" s="311"/>
      <c r="O33" s="309" t="s">
        <v>535</v>
      </c>
      <c r="P33" s="310"/>
      <c r="Q33" s="311"/>
      <c r="R33" s="309"/>
      <c r="S33" s="310"/>
      <c r="T33" s="311"/>
    </row>
    <row r="34" spans="2:20" ht="79.900000000000006" customHeight="1" x14ac:dyDescent="0.2">
      <c r="B34" s="457"/>
      <c r="C34" s="458"/>
      <c r="D34" s="458"/>
      <c r="E34" s="459"/>
      <c r="F34" s="442"/>
      <c r="G34" s="443"/>
      <c r="H34" s="443"/>
      <c r="I34" s="444"/>
      <c r="J34" s="315"/>
      <c r="K34" s="316"/>
      <c r="L34" s="316"/>
      <c r="M34" s="316"/>
      <c r="N34" s="317"/>
      <c r="O34" s="315"/>
      <c r="P34" s="316"/>
      <c r="Q34" s="317"/>
      <c r="R34" s="315"/>
      <c r="S34" s="316"/>
      <c r="T34" s="317"/>
    </row>
    <row r="35" spans="2:20" ht="409.6" customHeight="1" x14ac:dyDescent="0.2">
      <c r="B35" s="367" t="s">
        <v>24</v>
      </c>
      <c r="C35" s="367"/>
      <c r="D35" s="367"/>
      <c r="E35" s="367"/>
      <c r="F35" s="462"/>
      <c r="G35" s="462"/>
      <c r="H35" s="462"/>
      <c r="I35" s="462"/>
      <c r="J35" s="462" t="s">
        <v>122</v>
      </c>
      <c r="K35" s="462"/>
      <c r="L35" s="462"/>
      <c r="M35" s="462"/>
      <c r="N35" s="462"/>
      <c r="O35" s="467" t="s">
        <v>577</v>
      </c>
      <c r="P35" s="467"/>
      <c r="Q35" s="467"/>
      <c r="R35" s="462"/>
      <c r="S35" s="462"/>
      <c r="T35" s="462"/>
    </row>
    <row r="36" spans="2:20" ht="206.45" customHeight="1" x14ac:dyDescent="0.2">
      <c r="B36" s="367"/>
      <c r="C36" s="367"/>
      <c r="D36" s="367"/>
      <c r="E36" s="367"/>
      <c r="F36" s="462"/>
      <c r="G36" s="462"/>
      <c r="H36" s="462"/>
      <c r="I36" s="462"/>
      <c r="J36" s="462"/>
      <c r="K36" s="462"/>
      <c r="L36" s="462"/>
      <c r="M36" s="462"/>
      <c r="N36" s="462"/>
      <c r="O36" s="467"/>
      <c r="P36" s="467"/>
      <c r="Q36" s="467"/>
      <c r="R36" s="462"/>
      <c r="S36" s="462"/>
      <c r="T36" s="462"/>
    </row>
    <row r="37" spans="2:20" ht="30" customHeight="1" x14ac:dyDescent="0.2">
      <c r="B37" s="464" t="s">
        <v>109</v>
      </c>
      <c r="C37" s="465"/>
      <c r="D37" s="465"/>
      <c r="E37" s="465"/>
      <c r="F37" s="465"/>
      <c r="G37" s="465"/>
      <c r="H37" s="465"/>
      <c r="I37" s="465"/>
      <c r="J37" s="465"/>
      <c r="K37" s="465"/>
      <c r="L37" s="465"/>
      <c r="M37" s="465"/>
      <c r="N37" s="465"/>
      <c r="O37" s="465"/>
      <c r="P37" s="465"/>
      <c r="Q37" s="465"/>
      <c r="R37" s="465"/>
      <c r="S37" s="465"/>
      <c r="T37" s="466"/>
    </row>
    <row r="38" spans="2:20" ht="22.5" customHeight="1" x14ac:dyDescent="0.2">
      <c r="B38" s="333" t="s">
        <v>25</v>
      </c>
      <c r="C38" s="421"/>
      <c r="D38" s="421"/>
      <c r="E38" s="421"/>
      <c r="F38" s="421"/>
      <c r="G38" s="421"/>
      <c r="H38" s="334"/>
      <c r="I38" s="333" t="s">
        <v>26</v>
      </c>
      <c r="J38" s="334"/>
      <c r="K38" s="333" t="s">
        <v>4</v>
      </c>
      <c r="L38" s="334"/>
      <c r="M38" s="333" t="s">
        <v>27</v>
      </c>
      <c r="N38" s="421"/>
      <c r="O38" s="421"/>
      <c r="P38" s="421"/>
      <c r="Q38" s="421"/>
      <c r="R38" s="334"/>
      <c r="S38" s="333" t="s">
        <v>4</v>
      </c>
      <c r="T38" s="334"/>
    </row>
    <row r="39" spans="2:20" ht="22.5" customHeight="1" x14ac:dyDescent="0.2">
      <c r="B39" s="321" t="s">
        <v>903</v>
      </c>
      <c r="C39" s="321"/>
      <c r="D39" s="321"/>
      <c r="E39" s="321"/>
      <c r="F39" s="321"/>
      <c r="G39" s="321"/>
      <c r="H39" s="321"/>
      <c r="I39" s="462" t="s">
        <v>904</v>
      </c>
      <c r="J39" s="462"/>
      <c r="K39" s="461">
        <v>43782</v>
      </c>
      <c r="L39" s="461"/>
      <c r="M39" s="462" t="s">
        <v>905</v>
      </c>
      <c r="N39" s="462"/>
      <c r="O39" s="462"/>
      <c r="P39" s="462"/>
      <c r="Q39" s="462"/>
      <c r="R39" s="462"/>
      <c r="S39" s="257"/>
      <c r="T39" s="256"/>
    </row>
    <row r="40" spans="2:20" ht="37.5" customHeight="1" x14ac:dyDescent="0.2">
      <c r="B40" s="321" t="s">
        <v>976</v>
      </c>
      <c r="C40" s="321"/>
      <c r="D40" s="321"/>
      <c r="E40" s="321"/>
      <c r="F40" s="321"/>
      <c r="G40" s="321"/>
      <c r="H40" s="321"/>
      <c r="I40" s="460" t="s">
        <v>977</v>
      </c>
      <c r="J40" s="460"/>
      <c r="K40" s="461">
        <v>44067</v>
      </c>
      <c r="L40" s="461"/>
      <c r="M40" s="462" t="s">
        <v>905</v>
      </c>
      <c r="N40" s="462"/>
      <c r="O40" s="462"/>
      <c r="P40" s="462"/>
      <c r="Q40" s="462"/>
      <c r="R40" s="462"/>
      <c r="S40" s="257"/>
      <c r="T40" s="256"/>
    </row>
    <row r="41" spans="2:20" ht="31.5" customHeight="1" x14ac:dyDescent="0.2">
      <c r="B41" s="321" t="s">
        <v>1262</v>
      </c>
      <c r="C41" s="321"/>
      <c r="D41" s="321"/>
      <c r="E41" s="321"/>
      <c r="F41" s="321"/>
      <c r="G41" s="321"/>
      <c r="H41" s="321"/>
      <c r="I41" s="460" t="s">
        <v>1263</v>
      </c>
      <c r="J41" s="460"/>
      <c r="K41" s="461">
        <v>44106</v>
      </c>
      <c r="L41" s="461"/>
      <c r="M41" s="462" t="s">
        <v>905</v>
      </c>
      <c r="N41" s="462"/>
      <c r="O41" s="462"/>
      <c r="P41" s="462"/>
      <c r="Q41" s="462"/>
      <c r="R41" s="462"/>
      <c r="S41" s="257"/>
      <c r="T41" s="256"/>
    </row>
    <row r="42" spans="2:20" ht="40.5" customHeight="1" x14ac:dyDescent="0.2">
      <c r="B42" s="350" t="s">
        <v>978</v>
      </c>
      <c r="C42" s="351"/>
      <c r="D42" s="351"/>
      <c r="E42" s="351"/>
      <c r="F42" s="351"/>
      <c r="G42" s="351"/>
      <c r="H42" s="352"/>
      <c r="I42" s="460" t="s">
        <v>979</v>
      </c>
      <c r="J42" s="460"/>
      <c r="K42" s="461">
        <v>44069</v>
      </c>
      <c r="L42" s="461"/>
      <c r="M42" s="462" t="s">
        <v>905</v>
      </c>
      <c r="N42" s="462"/>
      <c r="O42" s="462"/>
      <c r="P42" s="462"/>
      <c r="Q42" s="462"/>
      <c r="R42" s="462"/>
      <c r="S42" s="257"/>
      <c r="T42" s="256"/>
    </row>
    <row r="43" spans="2:20" ht="92.25" customHeight="1" x14ac:dyDescent="0.2">
      <c r="B43" s="350" t="s">
        <v>1264</v>
      </c>
      <c r="C43" s="351"/>
      <c r="D43" s="351"/>
      <c r="E43" s="351"/>
      <c r="F43" s="351"/>
      <c r="G43" s="351"/>
      <c r="H43" s="352"/>
      <c r="I43" s="460" t="s">
        <v>1265</v>
      </c>
      <c r="J43" s="460"/>
      <c r="K43" s="461">
        <v>44106</v>
      </c>
      <c r="L43" s="461"/>
      <c r="M43" s="462" t="s">
        <v>905</v>
      </c>
      <c r="N43" s="462"/>
      <c r="O43" s="462"/>
      <c r="P43" s="462"/>
      <c r="Q43" s="462"/>
      <c r="R43" s="462"/>
      <c r="S43" s="257"/>
      <c r="T43" s="256"/>
    </row>
    <row r="44" spans="2:20" ht="34.5" customHeight="1" x14ac:dyDescent="0.2">
      <c r="B44" s="350" t="s">
        <v>1266</v>
      </c>
      <c r="C44" s="351"/>
      <c r="D44" s="351"/>
      <c r="E44" s="351"/>
      <c r="F44" s="351"/>
      <c r="G44" s="351"/>
      <c r="H44" s="352"/>
      <c r="I44" s="460" t="s">
        <v>1267</v>
      </c>
      <c r="J44" s="460"/>
      <c r="K44" s="461">
        <v>44104</v>
      </c>
      <c r="L44" s="461"/>
      <c r="M44" s="462" t="s">
        <v>905</v>
      </c>
      <c r="N44" s="462"/>
      <c r="O44" s="462"/>
      <c r="P44" s="462"/>
      <c r="Q44" s="462"/>
      <c r="R44" s="462"/>
      <c r="S44" s="257"/>
      <c r="T44" s="256"/>
    </row>
    <row r="45" spans="2:20" ht="34.5" customHeight="1" x14ac:dyDescent="0.2">
      <c r="B45" s="350" t="s">
        <v>1268</v>
      </c>
      <c r="C45" s="351"/>
      <c r="D45" s="351"/>
      <c r="E45" s="351"/>
      <c r="F45" s="351"/>
      <c r="G45" s="351"/>
      <c r="H45" s="352"/>
      <c r="I45" s="460" t="s">
        <v>1269</v>
      </c>
      <c r="J45" s="460"/>
      <c r="K45" s="461">
        <v>44104</v>
      </c>
      <c r="L45" s="461"/>
      <c r="M45" s="462" t="s">
        <v>905</v>
      </c>
      <c r="N45" s="462"/>
      <c r="O45" s="462"/>
      <c r="P45" s="462"/>
      <c r="Q45" s="462"/>
      <c r="R45" s="462"/>
      <c r="S45" s="257"/>
      <c r="T45" s="256"/>
    </row>
    <row r="46" spans="2:20" ht="40.5" customHeight="1" x14ac:dyDescent="0.2">
      <c r="B46" s="350" t="s">
        <v>1270</v>
      </c>
      <c r="C46" s="351"/>
      <c r="D46" s="351"/>
      <c r="E46" s="351"/>
      <c r="F46" s="351"/>
      <c r="G46" s="351"/>
      <c r="H46" s="352"/>
      <c r="I46" s="460" t="s">
        <v>1271</v>
      </c>
      <c r="J46" s="460"/>
      <c r="K46" s="461">
        <v>44104</v>
      </c>
      <c r="L46" s="461"/>
      <c r="M46" s="462" t="s">
        <v>905</v>
      </c>
      <c r="N46" s="462"/>
      <c r="O46" s="462"/>
      <c r="P46" s="462"/>
      <c r="Q46" s="462"/>
      <c r="R46" s="462"/>
      <c r="S46" s="257"/>
      <c r="T46" s="256"/>
    </row>
    <row r="47" spans="2:20" ht="33" customHeight="1" x14ac:dyDescent="0.2">
      <c r="B47" s="350" t="s">
        <v>1272</v>
      </c>
      <c r="C47" s="351"/>
      <c r="D47" s="351"/>
      <c r="E47" s="351"/>
      <c r="F47" s="351"/>
      <c r="G47" s="351"/>
      <c r="H47" s="352"/>
      <c r="I47" s="460" t="s">
        <v>1273</v>
      </c>
      <c r="J47" s="460"/>
      <c r="K47" s="461">
        <v>44103</v>
      </c>
      <c r="L47" s="461"/>
      <c r="M47" s="462" t="s">
        <v>905</v>
      </c>
      <c r="N47" s="462"/>
      <c r="O47" s="462"/>
      <c r="P47" s="462"/>
      <c r="Q47" s="462"/>
      <c r="R47" s="462"/>
      <c r="S47" s="257"/>
      <c r="T47" s="256"/>
    </row>
    <row r="48" spans="2:20" ht="30" customHeight="1" x14ac:dyDescent="0.2">
      <c r="B48" s="350" t="s">
        <v>1274</v>
      </c>
      <c r="C48" s="351"/>
      <c r="D48" s="351"/>
      <c r="E48" s="351"/>
      <c r="F48" s="351"/>
      <c r="G48" s="351"/>
      <c r="H48" s="352"/>
      <c r="I48" s="460" t="s">
        <v>1275</v>
      </c>
      <c r="J48" s="460"/>
      <c r="K48" s="461">
        <v>44103</v>
      </c>
      <c r="L48" s="461"/>
      <c r="M48" s="462" t="s">
        <v>905</v>
      </c>
      <c r="N48" s="462"/>
      <c r="O48" s="462"/>
      <c r="P48" s="462"/>
      <c r="Q48" s="462"/>
      <c r="R48" s="462"/>
      <c r="S48" s="257"/>
      <c r="T48" s="256"/>
    </row>
    <row r="49" spans="2:20" ht="45.75" customHeight="1" x14ac:dyDescent="0.2">
      <c r="B49" s="350" t="s">
        <v>1276</v>
      </c>
      <c r="C49" s="351"/>
      <c r="D49" s="351"/>
      <c r="E49" s="351"/>
      <c r="F49" s="351"/>
      <c r="G49" s="351"/>
      <c r="H49" s="352"/>
      <c r="I49" s="460" t="s">
        <v>1277</v>
      </c>
      <c r="J49" s="460"/>
      <c r="K49" s="461">
        <v>44103</v>
      </c>
      <c r="L49" s="461"/>
      <c r="M49" s="462" t="s">
        <v>905</v>
      </c>
      <c r="N49" s="462"/>
      <c r="O49" s="462"/>
      <c r="P49" s="462"/>
      <c r="Q49" s="462"/>
      <c r="R49" s="462"/>
      <c r="S49" s="257"/>
      <c r="T49" s="256"/>
    </row>
    <row r="50" spans="2:20" ht="28.5" customHeight="1" x14ac:dyDescent="0.2">
      <c r="B50" s="350" t="s">
        <v>1278</v>
      </c>
      <c r="C50" s="351"/>
      <c r="D50" s="351"/>
      <c r="E50" s="351"/>
      <c r="F50" s="351"/>
      <c r="G50" s="351"/>
      <c r="H50" s="352"/>
      <c r="I50" s="460" t="s">
        <v>1279</v>
      </c>
      <c r="J50" s="460"/>
      <c r="K50" s="461">
        <v>44102</v>
      </c>
      <c r="L50" s="461"/>
      <c r="M50" s="462" t="s">
        <v>905</v>
      </c>
      <c r="N50" s="462"/>
      <c r="O50" s="462"/>
      <c r="P50" s="462"/>
      <c r="Q50" s="462"/>
      <c r="R50" s="462"/>
      <c r="S50" s="257"/>
      <c r="T50" s="256"/>
    </row>
    <row r="51" spans="2:20" ht="40.5" customHeight="1" x14ac:dyDescent="0.2">
      <c r="B51" s="350" t="s">
        <v>1280</v>
      </c>
      <c r="C51" s="351"/>
      <c r="D51" s="351"/>
      <c r="E51" s="351"/>
      <c r="F51" s="351"/>
      <c r="G51" s="351"/>
      <c r="H51" s="352"/>
      <c r="I51" s="460" t="s">
        <v>1281</v>
      </c>
      <c r="J51" s="460"/>
      <c r="K51" s="461">
        <v>44099</v>
      </c>
      <c r="L51" s="461"/>
      <c r="M51" s="462" t="s">
        <v>905</v>
      </c>
      <c r="N51" s="462"/>
      <c r="O51" s="462"/>
      <c r="P51" s="462"/>
      <c r="Q51" s="462"/>
      <c r="R51" s="462"/>
      <c r="S51" s="257"/>
      <c r="T51" s="256"/>
    </row>
    <row r="52" spans="2:20" ht="40.5" customHeight="1" x14ac:dyDescent="0.2">
      <c r="B52" s="350" t="s">
        <v>1282</v>
      </c>
      <c r="C52" s="351"/>
      <c r="D52" s="351"/>
      <c r="E52" s="351"/>
      <c r="F52" s="351"/>
      <c r="G52" s="351"/>
      <c r="H52" s="352"/>
      <c r="I52" s="460" t="s">
        <v>1283</v>
      </c>
      <c r="J52" s="460"/>
      <c r="K52" s="461">
        <v>44096</v>
      </c>
      <c r="L52" s="461"/>
      <c r="M52" s="462" t="s">
        <v>905</v>
      </c>
      <c r="N52" s="462"/>
      <c r="O52" s="462"/>
      <c r="P52" s="462"/>
      <c r="Q52" s="462"/>
      <c r="R52" s="462"/>
      <c r="S52" s="257"/>
      <c r="T52" s="256"/>
    </row>
    <row r="53" spans="2:20" ht="30" customHeight="1" x14ac:dyDescent="0.2">
      <c r="B53" s="350" t="s">
        <v>1284</v>
      </c>
      <c r="C53" s="351"/>
      <c r="D53" s="351"/>
      <c r="E53" s="351"/>
      <c r="F53" s="351"/>
      <c r="G53" s="351"/>
      <c r="H53" s="352"/>
      <c r="I53" s="460" t="s">
        <v>1285</v>
      </c>
      <c r="J53" s="460"/>
      <c r="K53" s="461">
        <v>44085</v>
      </c>
      <c r="L53" s="461"/>
      <c r="M53" s="462" t="s">
        <v>905</v>
      </c>
      <c r="N53" s="462"/>
      <c r="O53" s="462"/>
      <c r="P53" s="462"/>
      <c r="Q53" s="462"/>
      <c r="R53" s="462"/>
      <c r="S53" s="257"/>
      <c r="T53" s="256"/>
    </row>
    <row r="54" spans="2:20" ht="42.75" customHeight="1" x14ac:dyDescent="0.2">
      <c r="B54" s="350" t="s">
        <v>1286</v>
      </c>
      <c r="C54" s="351"/>
      <c r="D54" s="351"/>
      <c r="E54" s="351"/>
      <c r="F54" s="351"/>
      <c r="G54" s="351"/>
      <c r="H54" s="352"/>
      <c r="I54" s="460" t="s">
        <v>1287</v>
      </c>
      <c r="J54" s="460"/>
      <c r="K54" s="461">
        <v>44085</v>
      </c>
      <c r="L54" s="461"/>
      <c r="M54" s="384" t="s">
        <v>905</v>
      </c>
      <c r="N54" s="385"/>
      <c r="O54" s="385"/>
      <c r="P54" s="385"/>
      <c r="Q54" s="385"/>
      <c r="R54" s="386"/>
      <c r="S54" s="257"/>
      <c r="T54" s="256"/>
    </row>
    <row r="55" spans="2:20" ht="14.25" customHeight="1" x14ac:dyDescent="0.2">
      <c r="B55" s="64"/>
      <c r="C55" s="65"/>
      <c r="D55" s="65"/>
      <c r="E55" s="65"/>
      <c r="F55" s="65"/>
      <c r="G55" s="65"/>
      <c r="H55" s="65"/>
      <c r="I55" s="65"/>
      <c r="J55" s="65"/>
      <c r="K55" s="65"/>
      <c r="L55" s="65"/>
      <c r="M55" s="65"/>
      <c r="N55" s="65"/>
      <c r="O55" s="65"/>
      <c r="P55" s="65"/>
      <c r="Q55" s="65"/>
      <c r="R55" s="65"/>
      <c r="S55" s="65"/>
      <c r="T55" s="66"/>
    </row>
    <row r="56" spans="2:20" ht="22.5" customHeight="1" x14ac:dyDescent="0.2">
      <c r="B56" s="471" t="s">
        <v>28</v>
      </c>
      <c r="C56" s="471"/>
      <c r="D56" s="471"/>
      <c r="E56" s="471"/>
      <c r="F56" s="471"/>
      <c r="G56" s="471"/>
      <c r="H56" s="471"/>
      <c r="I56" s="471"/>
      <c r="J56" s="471"/>
      <c r="K56" s="471"/>
      <c r="L56" s="471"/>
      <c r="M56" s="471"/>
      <c r="N56" s="471"/>
      <c r="O56" s="471"/>
      <c r="P56" s="471"/>
      <c r="Q56" s="471"/>
      <c r="R56" s="471"/>
      <c r="S56" s="471"/>
      <c r="T56" s="471"/>
    </row>
    <row r="57" spans="2:20" customFormat="1" ht="25.5" customHeight="1" x14ac:dyDescent="0.25">
      <c r="B57" s="377" t="s">
        <v>124</v>
      </c>
      <c r="C57" s="381"/>
      <c r="D57" s="381"/>
      <c r="E57" s="381"/>
      <c r="F57" s="381"/>
      <c r="G57" s="381"/>
      <c r="H57" s="381"/>
      <c r="I57" s="381"/>
      <c r="J57" s="381"/>
      <c r="K57" s="381"/>
      <c r="L57" s="381"/>
      <c r="M57" s="381"/>
      <c r="N57" s="381"/>
      <c r="O57" s="381"/>
      <c r="P57" s="381"/>
      <c r="Q57" s="381"/>
      <c r="R57" s="381"/>
      <c r="S57" s="381"/>
      <c r="T57" s="378"/>
    </row>
    <row r="58" spans="2:20" customFormat="1" ht="34.5" customHeight="1" thickBot="1" x14ac:dyDescent="0.3">
      <c r="B58" s="74" t="s">
        <v>29</v>
      </c>
      <c r="C58" s="377" t="s">
        <v>125</v>
      </c>
      <c r="D58" s="378"/>
      <c r="E58" s="377" t="s">
        <v>438</v>
      </c>
      <c r="F58" s="381"/>
      <c r="G58" s="381"/>
      <c r="H58" s="378"/>
      <c r="I58" s="377" t="s">
        <v>30</v>
      </c>
      <c r="J58" s="381"/>
      <c r="K58" s="381"/>
      <c r="L58" s="381"/>
      <c r="M58" s="381"/>
      <c r="N58" s="381"/>
      <c r="O58" s="381"/>
      <c r="P58" s="381"/>
      <c r="Q58" s="381"/>
      <c r="R58" s="378"/>
      <c r="S58" s="377" t="s">
        <v>31</v>
      </c>
      <c r="T58" s="378"/>
    </row>
    <row r="59" spans="2:20" customFormat="1" ht="61.15" customHeight="1" x14ac:dyDescent="0.25">
      <c r="B59" s="406" t="s">
        <v>32</v>
      </c>
      <c r="C59" s="309" t="s">
        <v>123</v>
      </c>
      <c r="D59" s="311"/>
      <c r="E59" s="420" t="s">
        <v>439</v>
      </c>
      <c r="F59" s="420"/>
      <c r="G59" s="420"/>
      <c r="H59" s="420"/>
      <c r="I59" s="427" t="s">
        <v>709</v>
      </c>
      <c r="J59" s="427"/>
      <c r="K59" s="427"/>
      <c r="L59" s="427"/>
      <c r="M59" s="427"/>
      <c r="N59" s="427"/>
      <c r="O59" s="427"/>
      <c r="P59" s="427"/>
      <c r="Q59" s="427"/>
      <c r="R59" s="427"/>
      <c r="S59" s="399">
        <v>1</v>
      </c>
      <c r="T59" s="400"/>
    </row>
    <row r="60" spans="2:20" customFormat="1" ht="58.9" customHeight="1" x14ac:dyDescent="0.25">
      <c r="B60" s="407"/>
      <c r="C60" s="312"/>
      <c r="D60" s="314"/>
      <c r="E60" s="409" t="s">
        <v>440</v>
      </c>
      <c r="F60" s="409"/>
      <c r="G60" s="409"/>
      <c r="H60" s="409"/>
      <c r="I60" s="414" t="s">
        <v>710</v>
      </c>
      <c r="J60" s="414"/>
      <c r="K60" s="414"/>
      <c r="L60" s="414"/>
      <c r="M60" s="414"/>
      <c r="N60" s="414"/>
      <c r="O60" s="414"/>
      <c r="P60" s="414"/>
      <c r="Q60" s="414"/>
      <c r="R60" s="414"/>
      <c r="S60" s="401">
        <v>1</v>
      </c>
      <c r="T60" s="402"/>
    </row>
    <row r="61" spans="2:20" customFormat="1" ht="66" customHeight="1" x14ac:dyDescent="0.25">
      <c r="B61" s="407"/>
      <c r="C61" s="312"/>
      <c r="D61" s="435"/>
      <c r="E61" s="409" t="s">
        <v>441</v>
      </c>
      <c r="F61" s="409"/>
      <c r="G61" s="409"/>
      <c r="H61" s="409"/>
      <c r="I61" s="414" t="s">
        <v>495</v>
      </c>
      <c r="J61" s="414"/>
      <c r="K61" s="414"/>
      <c r="L61" s="414"/>
      <c r="M61" s="414"/>
      <c r="N61" s="414"/>
      <c r="O61" s="414"/>
      <c r="P61" s="414"/>
      <c r="Q61" s="414"/>
      <c r="R61" s="414"/>
      <c r="S61" s="401">
        <v>1</v>
      </c>
      <c r="T61" s="402"/>
    </row>
    <row r="62" spans="2:20" s="102" customFormat="1" ht="63.6" customHeight="1" x14ac:dyDescent="0.25">
      <c r="B62" s="407"/>
      <c r="C62" s="312"/>
      <c r="D62" s="435"/>
      <c r="E62" s="409" t="s">
        <v>716</v>
      </c>
      <c r="F62" s="409"/>
      <c r="G62" s="409"/>
      <c r="H62" s="409"/>
      <c r="I62" s="414" t="s">
        <v>711</v>
      </c>
      <c r="J62" s="414"/>
      <c r="K62" s="414"/>
      <c r="L62" s="414"/>
      <c r="M62" s="414"/>
      <c r="N62" s="414"/>
      <c r="O62" s="414"/>
      <c r="P62" s="414"/>
      <c r="Q62" s="414"/>
      <c r="R62" s="414"/>
      <c r="S62" s="401">
        <v>1</v>
      </c>
      <c r="T62" s="402"/>
    </row>
    <row r="63" spans="2:20" customFormat="1" ht="36.6" customHeight="1" x14ac:dyDescent="0.25">
      <c r="B63" s="407"/>
      <c r="C63" s="312"/>
      <c r="D63" s="435"/>
      <c r="E63" s="409" t="s">
        <v>442</v>
      </c>
      <c r="F63" s="409"/>
      <c r="G63" s="409"/>
      <c r="H63" s="409"/>
      <c r="I63" s="414" t="s">
        <v>355</v>
      </c>
      <c r="J63" s="414"/>
      <c r="K63" s="414"/>
      <c r="L63" s="414"/>
      <c r="M63" s="414"/>
      <c r="N63" s="414"/>
      <c r="O63" s="414"/>
      <c r="P63" s="414"/>
      <c r="Q63" s="414"/>
      <c r="R63" s="414"/>
      <c r="S63" s="401">
        <v>1</v>
      </c>
      <c r="T63" s="429"/>
    </row>
    <row r="64" spans="2:20" customFormat="1" ht="73.900000000000006" customHeight="1" x14ac:dyDescent="0.25">
      <c r="B64" s="407"/>
      <c r="C64" s="312"/>
      <c r="D64" s="314"/>
      <c r="E64" s="409" t="s">
        <v>443</v>
      </c>
      <c r="F64" s="409"/>
      <c r="G64" s="409"/>
      <c r="H64" s="409"/>
      <c r="I64" s="414" t="s">
        <v>712</v>
      </c>
      <c r="J64" s="414"/>
      <c r="K64" s="414"/>
      <c r="L64" s="414"/>
      <c r="M64" s="414"/>
      <c r="N64" s="414"/>
      <c r="O64" s="414"/>
      <c r="P64" s="414"/>
      <c r="Q64" s="414"/>
      <c r="R64" s="414"/>
      <c r="S64" s="401">
        <v>1</v>
      </c>
      <c r="T64" s="402"/>
    </row>
    <row r="65" spans="2:23" customFormat="1" ht="76.150000000000006" customHeight="1" x14ac:dyDescent="0.25">
      <c r="B65" s="407"/>
      <c r="C65" s="312"/>
      <c r="D65" s="314"/>
      <c r="E65" s="409" t="s">
        <v>444</v>
      </c>
      <c r="F65" s="409"/>
      <c r="G65" s="409"/>
      <c r="H65" s="409"/>
      <c r="I65" s="414" t="s">
        <v>713</v>
      </c>
      <c r="J65" s="414"/>
      <c r="K65" s="414"/>
      <c r="L65" s="414"/>
      <c r="M65" s="414"/>
      <c r="N65" s="414"/>
      <c r="O65" s="414"/>
      <c r="P65" s="414"/>
      <c r="Q65" s="414"/>
      <c r="R65" s="414"/>
      <c r="S65" s="401">
        <v>1</v>
      </c>
      <c r="T65" s="402"/>
    </row>
    <row r="66" spans="2:23" customFormat="1" ht="101.45" customHeight="1" x14ac:dyDescent="0.25">
      <c r="B66" s="407"/>
      <c r="C66" s="312"/>
      <c r="D66" s="314"/>
      <c r="E66" s="409" t="s">
        <v>445</v>
      </c>
      <c r="F66" s="409"/>
      <c r="G66" s="409"/>
      <c r="H66" s="409"/>
      <c r="I66" s="414" t="s">
        <v>714</v>
      </c>
      <c r="J66" s="414"/>
      <c r="K66" s="414"/>
      <c r="L66" s="414"/>
      <c r="M66" s="414"/>
      <c r="N66" s="414"/>
      <c r="O66" s="414"/>
      <c r="P66" s="414"/>
      <c r="Q66" s="414"/>
      <c r="R66" s="414"/>
      <c r="S66" s="401">
        <v>1</v>
      </c>
      <c r="T66" s="402"/>
    </row>
    <row r="67" spans="2:23" customFormat="1" ht="44.45" customHeight="1" x14ac:dyDescent="0.25">
      <c r="B67" s="407"/>
      <c r="C67" s="312"/>
      <c r="D67" s="314"/>
      <c r="E67" s="409" t="s">
        <v>446</v>
      </c>
      <c r="F67" s="409"/>
      <c r="G67" s="409"/>
      <c r="H67" s="409"/>
      <c r="I67" s="414" t="s">
        <v>110</v>
      </c>
      <c r="J67" s="414"/>
      <c r="K67" s="414"/>
      <c r="L67" s="414"/>
      <c r="M67" s="414"/>
      <c r="N67" s="414"/>
      <c r="O67" s="414"/>
      <c r="P67" s="414"/>
      <c r="Q67" s="414"/>
      <c r="R67" s="414"/>
      <c r="S67" s="401">
        <v>1</v>
      </c>
      <c r="T67" s="429"/>
    </row>
    <row r="68" spans="2:23" customFormat="1" ht="55.9" customHeight="1" x14ac:dyDescent="0.25">
      <c r="B68" s="407"/>
      <c r="C68" s="312"/>
      <c r="D68" s="314"/>
      <c r="E68" s="409" t="s">
        <v>447</v>
      </c>
      <c r="F68" s="409"/>
      <c r="G68" s="409"/>
      <c r="H68" s="409"/>
      <c r="I68" s="414" t="s">
        <v>373</v>
      </c>
      <c r="J68" s="414"/>
      <c r="K68" s="414"/>
      <c r="L68" s="414"/>
      <c r="M68" s="414"/>
      <c r="N68" s="414"/>
      <c r="O68" s="414"/>
      <c r="P68" s="414"/>
      <c r="Q68" s="414"/>
      <c r="R68" s="414"/>
      <c r="S68" s="401">
        <v>1</v>
      </c>
      <c r="T68" s="402"/>
    </row>
    <row r="69" spans="2:23" customFormat="1" ht="79.900000000000006" customHeight="1" thickBot="1" x14ac:dyDescent="0.3">
      <c r="B69" s="408"/>
      <c r="C69" s="315"/>
      <c r="D69" s="317"/>
      <c r="E69" s="426" t="s">
        <v>448</v>
      </c>
      <c r="F69" s="426"/>
      <c r="G69" s="426"/>
      <c r="H69" s="426"/>
      <c r="I69" s="424" t="s">
        <v>715</v>
      </c>
      <c r="J69" s="424"/>
      <c r="K69" s="424"/>
      <c r="L69" s="424"/>
      <c r="M69" s="424"/>
      <c r="N69" s="424"/>
      <c r="O69" s="424"/>
      <c r="P69" s="424"/>
      <c r="Q69" s="424"/>
      <c r="R69" s="424"/>
      <c r="S69" s="422">
        <v>1</v>
      </c>
      <c r="T69" s="423"/>
    </row>
    <row r="70" spans="2:23" customFormat="1" ht="80.45" customHeight="1" x14ac:dyDescent="0.25">
      <c r="B70" s="415" t="s">
        <v>33</v>
      </c>
      <c r="C70" s="309" t="s">
        <v>34</v>
      </c>
      <c r="D70" s="311"/>
      <c r="E70" s="420" t="s">
        <v>439</v>
      </c>
      <c r="F70" s="420"/>
      <c r="G70" s="420"/>
      <c r="H70" s="420"/>
      <c r="I70" s="427" t="s">
        <v>763</v>
      </c>
      <c r="J70" s="427"/>
      <c r="K70" s="427"/>
      <c r="L70" s="427"/>
      <c r="M70" s="427"/>
      <c r="N70" s="427"/>
      <c r="O70" s="427"/>
      <c r="P70" s="427"/>
      <c r="Q70" s="427"/>
      <c r="R70" s="427"/>
      <c r="S70" s="399">
        <v>1</v>
      </c>
      <c r="T70" s="400"/>
    </row>
    <row r="71" spans="2:23" customFormat="1" ht="111" customHeight="1" x14ac:dyDescent="0.25">
      <c r="B71" s="416"/>
      <c r="C71" s="312"/>
      <c r="D71" s="314"/>
      <c r="E71" s="409" t="s">
        <v>717</v>
      </c>
      <c r="F71" s="409"/>
      <c r="G71" s="409"/>
      <c r="H71" s="409"/>
      <c r="I71" s="414" t="s">
        <v>496</v>
      </c>
      <c r="J71" s="414"/>
      <c r="K71" s="414"/>
      <c r="L71" s="414"/>
      <c r="M71" s="414"/>
      <c r="N71" s="414"/>
      <c r="O71" s="414"/>
      <c r="P71" s="414"/>
      <c r="Q71" s="414"/>
      <c r="R71" s="414"/>
      <c r="S71" s="401" t="s">
        <v>718</v>
      </c>
      <c r="T71" s="402"/>
      <c r="W71" s="123"/>
    </row>
    <row r="72" spans="2:23" customFormat="1" ht="236.45" customHeight="1" x14ac:dyDescent="0.25">
      <c r="B72" s="416"/>
      <c r="C72" s="312"/>
      <c r="D72" s="314"/>
      <c r="E72" s="409" t="s">
        <v>449</v>
      </c>
      <c r="F72" s="409"/>
      <c r="G72" s="409"/>
      <c r="H72" s="409"/>
      <c r="I72" s="414" t="s">
        <v>720</v>
      </c>
      <c r="J72" s="414"/>
      <c r="K72" s="414"/>
      <c r="L72" s="414"/>
      <c r="M72" s="414"/>
      <c r="N72" s="414"/>
      <c r="O72" s="414"/>
      <c r="P72" s="414"/>
      <c r="Q72" s="414"/>
      <c r="R72" s="414"/>
      <c r="S72" s="401">
        <v>1</v>
      </c>
      <c r="T72" s="429"/>
    </row>
    <row r="73" spans="2:23" customFormat="1" ht="67.5" customHeight="1" x14ac:dyDescent="0.25">
      <c r="B73" s="416"/>
      <c r="C73" s="312"/>
      <c r="D73" s="314"/>
      <c r="E73" s="409" t="s">
        <v>450</v>
      </c>
      <c r="F73" s="409"/>
      <c r="G73" s="409"/>
      <c r="H73" s="409"/>
      <c r="I73" s="414" t="s">
        <v>497</v>
      </c>
      <c r="J73" s="414"/>
      <c r="K73" s="414"/>
      <c r="L73" s="414"/>
      <c r="M73" s="414"/>
      <c r="N73" s="414"/>
      <c r="O73" s="414"/>
      <c r="P73" s="414"/>
      <c r="Q73" s="414"/>
      <c r="R73" s="414"/>
      <c r="S73" s="401">
        <v>1</v>
      </c>
      <c r="T73" s="429"/>
    </row>
    <row r="74" spans="2:23" customFormat="1" ht="62.45" customHeight="1" x14ac:dyDescent="0.25">
      <c r="B74" s="416"/>
      <c r="C74" s="312"/>
      <c r="D74" s="314"/>
      <c r="E74" s="409" t="s">
        <v>451</v>
      </c>
      <c r="F74" s="409"/>
      <c r="G74" s="409"/>
      <c r="H74" s="409"/>
      <c r="I74" s="414" t="s">
        <v>707</v>
      </c>
      <c r="J74" s="414"/>
      <c r="K74" s="414"/>
      <c r="L74" s="414"/>
      <c r="M74" s="414"/>
      <c r="N74" s="414"/>
      <c r="O74" s="414"/>
      <c r="P74" s="414"/>
      <c r="Q74" s="414"/>
      <c r="R74" s="414"/>
      <c r="S74" s="401">
        <v>1</v>
      </c>
      <c r="T74" s="429"/>
    </row>
    <row r="75" spans="2:23" customFormat="1" ht="112.9" customHeight="1" x14ac:dyDescent="0.25">
      <c r="B75" s="416"/>
      <c r="C75" s="312"/>
      <c r="D75" s="314"/>
      <c r="E75" s="409" t="s">
        <v>452</v>
      </c>
      <c r="F75" s="409"/>
      <c r="G75" s="409"/>
      <c r="H75" s="409"/>
      <c r="I75" s="414" t="s">
        <v>721</v>
      </c>
      <c r="J75" s="414"/>
      <c r="K75" s="414"/>
      <c r="L75" s="414"/>
      <c r="M75" s="414"/>
      <c r="N75" s="414"/>
      <c r="O75" s="414"/>
      <c r="P75" s="414"/>
      <c r="Q75" s="414"/>
      <c r="R75" s="414"/>
      <c r="S75" s="401">
        <v>1</v>
      </c>
      <c r="T75" s="429"/>
    </row>
    <row r="76" spans="2:23" customFormat="1" ht="39.6" customHeight="1" x14ac:dyDescent="0.25">
      <c r="B76" s="416"/>
      <c r="C76" s="312"/>
      <c r="D76" s="314"/>
      <c r="E76" s="409" t="s">
        <v>453</v>
      </c>
      <c r="F76" s="409"/>
      <c r="G76" s="409"/>
      <c r="H76" s="409"/>
      <c r="I76" s="414" t="s">
        <v>419</v>
      </c>
      <c r="J76" s="414"/>
      <c r="K76" s="414"/>
      <c r="L76" s="414"/>
      <c r="M76" s="414"/>
      <c r="N76" s="414"/>
      <c r="O76" s="414"/>
      <c r="P76" s="414"/>
      <c r="Q76" s="414"/>
      <c r="R76" s="414"/>
      <c r="S76" s="401">
        <v>1</v>
      </c>
      <c r="T76" s="429"/>
    </row>
    <row r="77" spans="2:23" customFormat="1" ht="58.15" customHeight="1" x14ac:dyDescent="0.25">
      <c r="B77" s="416"/>
      <c r="C77" s="312"/>
      <c r="D77" s="314"/>
      <c r="E77" s="409" t="s">
        <v>454</v>
      </c>
      <c r="F77" s="409"/>
      <c r="G77" s="409"/>
      <c r="H77" s="409"/>
      <c r="I77" s="414" t="s">
        <v>722</v>
      </c>
      <c r="J77" s="414"/>
      <c r="K77" s="414"/>
      <c r="L77" s="414"/>
      <c r="M77" s="414"/>
      <c r="N77" s="414"/>
      <c r="O77" s="414"/>
      <c r="P77" s="414"/>
      <c r="Q77" s="414"/>
      <c r="R77" s="414"/>
      <c r="S77" s="401">
        <v>1</v>
      </c>
      <c r="T77" s="429"/>
    </row>
    <row r="78" spans="2:23" customFormat="1" ht="69.599999999999994" customHeight="1" x14ac:dyDescent="0.25">
      <c r="B78" s="416"/>
      <c r="C78" s="312"/>
      <c r="D78" s="314"/>
      <c r="E78" s="409" t="s">
        <v>455</v>
      </c>
      <c r="F78" s="409"/>
      <c r="G78" s="409"/>
      <c r="H78" s="409"/>
      <c r="I78" s="414" t="s">
        <v>723</v>
      </c>
      <c r="J78" s="414"/>
      <c r="K78" s="414"/>
      <c r="L78" s="414"/>
      <c r="M78" s="414"/>
      <c r="N78" s="414"/>
      <c r="O78" s="414"/>
      <c r="P78" s="414"/>
      <c r="Q78" s="414"/>
      <c r="R78" s="414"/>
      <c r="S78" s="401">
        <v>1</v>
      </c>
      <c r="T78" s="402"/>
    </row>
    <row r="79" spans="2:23" customFormat="1" ht="50.25" customHeight="1" x14ac:dyDescent="0.25">
      <c r="B79" s="416"/>
      <c r="C79" s="312"/>
      <c r="D79" s="314"/>
      <c r="E79" s="409" t="s">
        <v>456</v>
      </c>
      <c r="F79" s="409"/>
      <c r="G79" s="409"/>
      <c r="H79" s="409"/>
      <c r="I79" s="414" t="s">
        <v>708</v>
      </c>
      <c r="J79" s="414"/>
      <c r="K79" s="414"/>
      <c r="L79" s="414"/>
      <c r="M79" s="414"/>
      <c r="N79" s="414"/>
      <c r="O79" s="414"/>
      <c r="P79" s="414"/>
      <c r="Q79" s="414"/>
      <c r="R79" s="414"/>
      <c r="S79" s="401">
        <v>1</v>
      </c>
      <c r="T79" s="402"/>
    </row>
    <row r="80" spans="2:23" customFormat="1" ht="55.15" customHeight="1" thickBot="1" x14ac:dyDescent="0.3">
      <c r="B80" s="417"/>
      <c r="C80" s="315"/>
      <c r="D80" s="317"/>
      <c r="E80" s="426" t="s">
        <v>457</v>
      </c>
      <c r="F80" s="426"/>
      <c r="G80" s="426"/>
      <c r="H80" s="426"/>
      <c r="I80" s="424" t="s">
        <v>719</v>
      </c>
      <c r="J80" s="424"/>
      <c r="K80" s="424"/>
      <c r="L80" s="424"/>
      <c r="M80" s="424"/>
      <c r="N80" s="424"/>
      <c r="O80" s="424"/>
      <c r="P80" s="424"/>
      <c r="Q80" s="424"/>
      <c r="R80" s="424"/>
      <c r="S80" s="422">
        <v>1</v>
      </c>
      <c r="T80" s="423"/>
    </row>
    <row r="81" spans="2:20" customFormat="1" ht="75.599999999999994" customHeight="1" x14ac:dyDescent="0.25">
      <c r="B81" s="406" t="s">
        <v>724</v>
      </c>
      <c r="C81" s="309" t="s">
        <v>356</v>
      </c>
      <c r="D81" s="311"/>
      <c r="E81" s="420" t="s">
        <v>725</v>
      </c>
      <c r="F81" s="420"/>
      <c r="G81" s="420"/>
      <c r="H81" s="420"/>
      <c r="I81" s="427" t="s">
        <v>357</v>
      </c>
      <c r="J81" s="427"/>
      <c r="K81" s="427"/>
      <c r="L81" s="427"/>
      <c r="M81" s="427"/>
      <c r="N81" s="427"/>
      <c r="O81" s="427"/>
      <c r="P81" s="427"/>
      <c r="Q81" s="427"/>
      <c r="R81" s="427"/>
      <c r="S81" s="399">
        <v>1</v>
      </c>
      <c r="T81" s="428"/>
    </row>
    <row r="82" spans="2:20" customFormat="1" ht="225" customHeight="1" x14ac:dyDescent="0.25">
      <c r="B82" s="407"/>
      <c r="C82" s="312"/>
      <c r="D82" s="314"/>
      <c r="E82" s="409" t="s">
        <v>726</v>
      </c>
      <c r="F82" s="409"/>
      <c r="G82" s="409"/>
      <c r="H82" s="409"/>
      <c r="I82" s="425" t="s">
        <v>727</v>
      </c>
      <c r="J82" s="425"/>
      <c r="K82" s="425"/>
      <c r="L82" s="425"/>
      <c r="M82" s="425"/>
      <c r="N82" s="425"/>
      <c r="O82" s="425"/>
      <c r="P82" s="425"/>
      <c r="Q82" s="425"/>
      <c r="R82" s="425"/>
      <c r="S82" s="401">
        <v>1</v>
      </c>
      <c r="T82" s="429"/>
    </row>
    <row r="83" spans="2:20" customFormat="1" ht="27" customHeight="1" x14ac:dyDescent="0.25">
      <c r="B83" s="333"/>
      <c r="C83" s="421"/>
      <c r="D83" s="421"/>
      <c r="E83" s="421"/>
      <c r="F83" s="421"/>
      <c r="G83" s="421"/>
      <c r="H83" s="421"/>
      <c r="I83" s="421"/>
      <c r="J83" s="421"/>
      <c r="K83" s="421"/>
      <c r="L83" s="421"/>
      <c r="M83" s="421"/>
      <c r="N83" s="421"/>
      <c r="O83" s="421"/>
      <c r="P83" s="421"/>
      <c r="Q83" s="421"/>
      <c r="R83" s="421"/>
      <c r="S83" s="421"/>
      <c r="T83" s="334"/>
    </row>
    <row r="84" spans="2:20" customFormat="1" ht="27.75" customHeight="1" x14ac:dyDescent="0.25">
      <c r="B84" s="403" t="s">
        <v>126</v>
      </c>
      <c r="C84" s="404"/>
      <c r="D84" s="404"/>
      <c r="E84" s="404"/>
      <c r="F84" s="404"/>
      <c r="G84" s="404"/>
      <c r="H84" s="404"/>
      <c r="I84" s="404"/>
      <c r="J84" s="404"/>
      <c r="K84" s="404"/>
      <c r="L84" s="404"/>
      <c r="M84" s="404"/>
      <c r="N84" s="404"/>
      <c r="O84" s="404"/>
      <c r="P84" s="404"/>
      <c r="Q84" s="404"/>
      <c r="R84" s="404"/>
      <c r="S84" s="404"/>
      <c r="T84" s="405"/>
    </row>
    <row r="85" spans="2:20" customFormat="1" ht="27.75" customHeight="1" thickBot="1" x14ac:dyDescent="0.3">
      <c r="B85" s="104" t="s">
        <v>29</v>
      </c>
      <c r="C85" s="403" t="s">
        <v>127</v>
      </c>
      <c r="D85" s="405"/>
      <c r="E85" s="403" t="s">
        <v>458</v>
      </c>
      <c r="F85" s="404"/>
      <c r="G85" s="404"/>
      <c r="H85" s="404"/>
      <c r="I85" s="405"/>
      <c r="J85" s="403" t="s">
        <v>30</v>
      </c>
      <c r="K85" s="404"/>
      <c r="L85" s="404"/>
      <c r="M85" s="404"/>
      <c r="N85" s="404"/>
      <c r="O85" s="404"/>
      <c r="P85" s="404"/>
      <c r="Q85" s="404"/>
      <c r="R85" s="405"/>
      <c r="S85" s="403" t="s">
        <v>31</v>
      </c>
      <c r="T85" s="405"/>
    </row>
    <row r="86" spans="2:20" customFormat="1" ht="48" customHeight="1" x14ac:dyDescent="0.25">
      <c r="B86" s="406" t="s">
        <v>35</v>
      </c>
      <c r="C86" s="309" t="s">
        <v>36</v>
      </c>
      <c r="D86" s="311"/>
      <c r="E86" s="397" t="s">
        <v>459</v>
      </c>
      <c r="F86" s="397"/>
      <c r="G86" s="397"/>
      <c r="H86" s="397"/>
      <c r="I86" s="397"/>
      <c r="J86" s="398" t="s">
        <v>728</v>
      </c>
      <c r="K86" s="398"/>
      <c r="L86" s="398"/>
      <c r="M86" s="398"/>
      <c r="N86" s="398"/>
      <c r="O86" s="398"/>
      <c r="P86" s="398"/>
      <c r="Q86" s="398"/>
      <c r="R86" s="398"/>
      <c r="S86" s="399">
        <v>1</v>
      </c>
      <c r="T86" s="400"/>
    </row>
    <row r="87" spans="2:20" customFormat="1" ht="37.9" customHeight="1" x14ac:dyDescent="0.25">
      <c r="B87" s="407"/>
      <c r="C87" s="312"/>
      <c r="D87" s="314"/>
      <c r="E87" s="395" t="s">
        <v>460</v>
      </c>
      <c r="F87" s="395"/>
      <c r="G87" s="395"/>
      <c r="H87" s="395"/>
      <c r="I87" s="395"/>
      <c r="J87" s="396" t="s">
        <v>729</v>
      </c>
      <c r="K87" s="396"/>
      <c r="L87" s="396"/>
      <c r="M87" s="396"/>
      <c r="N87" s="396"/>
      <c r="O87" s="396"/>
      <c r="P87" s="396"/>
      <c r="Q87" s="396"/>
      <c r="R87" s="396"/>
      <c r="S87" s="401">
        <v>1</v>
      </c>
      <c r="T87" s="402"/>
    </row>
    <row r="88" spans="2:20" customFormat="1" ht="134.44999999999999" customHeight="1" x14ac:dyDescent="0.25">
      <c r="B88" s="407"/>
      <c r="C88" s="312"/>
      <c r="D88" s="314"/>
      <c r="E88" s="395" t="s">
        <v>461</v>
      </c>
      <c r="F88" s="395"/>
      <c r="G88" s="395"/>
      <c r="H88" s="395"/>
      <c r="I88" s="395"/>
      <c r="J88" s="396" t="s">
        <v>374</v>
      </c>
      <c r="K88" s="396"/>
      <c r="L88" s="396"/>
      <c r="M88" s="396"/>
      <c r="N88" s="396"/>
      <c r="O88" s="396"/>
      <c r="P88" s="396"/>
      <c r="Q88" s="396"/>
      <c r="R88" s="396"/>
      <c r="S88" s="401">
        <v>1</v>
      </c>
      <c r="T88" s="402"/>
    </row>
    <row r="89" spans="2:20" customFormat="1" ht="56.25" customHeight="1" x14ac:dyDescent="0.25">
      <c r="B89" s="407"/>
      <c r="C89" s="312"/>
      <c r="D89" s="314"/>
      <c r="E89" s="395" t="s">
        <v>462</v>
      </c>
      <c r="F89" s="395"/>
      <c r="G89" s="395"/>
      <c r="H89" s="395"/>
      <c r="I89" s="395"/>
      <c r="J89" s="396" t="s">
        <v>730</v>
      </c>
      <c r="K89" s="396"/>
      <c r="L89" s="396"/>
      <c r="M89" s="396"/>
      <c r="N89" s="396"/>
      <c r="O89" s="396"/>
      <c r="P89" s="396"/>
      <c r="Q89" s="396"/>
      <c r="R89" s="396"/>
      <c r="S89" s="401">
        <v>1</v>
      </c>
      <c r="T89" s="402"/>
    </row>
    <row r="90" spans="2:20" customFormat="1" ht="47.45" customHeight="1" x14ac:dyDescent="0.25">
      <c r="B90" s="407"/>
      <c r="C90" s="312"/>
      <c r="D90" s="314"/>
      <c r="E90" s="395" t="s">
        <v>463</v>
      </c>
      <c r="F90" s="395"/>
      <c r="G90" s="395"/>
      <c r="H90" s="395"/>
      <c r="I90" s="395"/>
      <c r="J90" s="396" t="s">
        <v>128</v>
      </c>
      <c r="K90" s="396"/>
      <c r="L90" s="396"/>
      <c r="M90" s="396"/>
      <c r="N90" s="396"/>
      <c r="O90" s="396"/>
      <c r="P90" s="396"/>
      <c r="Q90" s="396"/>
      <c r="R90" s="396"/>
      <c r="S90" s="401">
        <v>1</v>
      </c>
      <c r="T90" s="402"/>
    </row>
    <row r="91" spans="2:20" customFormat="1" ht="111" customHeight="1" x14ac:dyDescent="0.25">
      <c r="B91" s="407"/>
      <c r="C91" s="312"/>
      <c r="D91" s="314"/>
      <c r="E91" s="409" t="s">
        <v>465</v>
      </c>
      <c r="F91" s="409"/>
      <c r="G91" s="409"/>
      <c r="H91" s="409"/>
      <c r="I91" s="409"/>
      <c r="J91" s="414" t="s">
        <v>732</v>
      </c>
      <c r="K91" s="414"/>
      <c r="L91" s="414"/>
      <c r="M91" s="414"/>
      <c r="N91" s="414"/>
      <c r="O91" s="414"/>
      <c r="P91" s="414"/>
      <c r="Q91" s="414"/>
      <c r="R91" s="414"/>
      <c r="S91" s="401">
        <v>1</v>
      </c>
      <c r="T91" s="402"/>
    </row>
    <row r="92" spans="2:20" customFormat="1" ht="44.45" customHeight="1" x14ac:dyDescent="0.25">
      <c r="B92" s="407"/>
      <c r="C92" s="312"/>
      <c r="D92" s="314"/>
      <c r="E92" s="395" t="s">
        <v>464</v>
      </c>
      <c r="F92" s="395"/>
      <c r="G92" s="395"/>
      <c r="H92" s="395"/>
      <c r="I92" s="395"/>
      <c r="J92" s="396" t="s">
        <v>731</v>
      </c>
      <c r="K92" s="396"/>
      <c r="L92" s="396"/>
      <c r="M92" s="396"/>
      <c r="N92" s="396"/>
      <c r="O92" s="396"/>
      <c r="P92" s="396"/>
      <c r="Q92" s="396"/>
      <c r="R92" s="396"/>
      <c r="S92" s="401">
        <v>1</v>
      </c>
      <c r="T92" s="402"/>
    </row>
    <row r="93" spans="2:20" customFormat="1" ht="139.5" customHeight="1" thickBot="1" x14ac:dyDescent="0.3">
      <c r="B93" s="408"/>
      <c r="C93" s="315"/>
      <c r="D93" s="317"/>
      <c r="E93" s="410" t="s">
        <v>466</v>
      </c>
      <c r="F93" s="410"/>
      <c r="G93" s="410"/>
      <c r="H93" s="410"/>
      <c r="I93" s="410"/>
      <c r="J93" s="411" t="s">
        <v>733</v>
      </c>
      <c r="K93" s="411"/>
      <c r="L93" s="411"/>
      <c r="M93" s="411"/>
      <c r="N93" s="411"/>
      <c r="O93" s="411"/>
      <c r="P93" s="411"/>
      <c r="Q93" s="411"/>
      <c r="R93" s="411"/>
      <c r="S93" s="412">
        <v>1</v>
      </c>
      <c r="T93" s="413"/>
    </row>
    <row r="94" spans="2:20" customFormat="1" ht="129.6" customHeight="1" x14ac:dyDescent="0.25">
      <c r="B94" s="415" t="s">
        <v>37</v>
      </c>
      <c r="C94" s="309" t="s">
        <v>38</v>
      </c>
      <c r="D94" s="311"/>
      <c r="E94" s="397" t="s">
        <v>467</v>
      </c>
      <c r="F94" s="397"/>
      <c r="G94" s="397"/>
      <c r="H94" s="397"/>
      <c r="I94" s="397"/>
      <c r="J94" s="398" t="s">
        <v>734</v>
      </c>
      <c r="K94" s="398"/>
      <c r="L94" s="398"/>
      <c r="M94" s="398"/>
      <c r="N94" s="398"/>
      <c r="O94" s="398"/>
      <c r="P94" s="398"/>
      <c r="Q94" s="398"/>
      <c r="R94" s="398"/>
      <c r="S94" s="399">
        <v>1</v>
      </c>
      <c r="T94" s="400"/>
    </row>
    <row r="95" spans="2:20" customFormat="1" ht="50.45" customHeight="1" x14ac:dyDescent="0.25">
      <c r="B95" s="416"/>
      <c r="C95" s="312"/>
      <c r="D95" s="314"/>
      <c r="E95" s="395" t="s">
        <v>468</v>
      </c>
      <c r="F95" s="395"/>
      <c r="G95" s="395"/>
      <c r="H95" s="395"/>
      <c r="I95" s="395"/>
      <c r="J95" s="396" t="s">
        <v>735</v>
      </c>
      <c r="K95" s="396"/>
      <c r="L95" s="396"/>
      <c r="M95" s="396"/>
      <c r="N95" s="396"/>
      <c r="O95" s="396"/>
      <c r="P95" s="396"/>
      <c r="Q95" s="396"/>
      <c r="R95" s="396"/>
      <c r="S95" s="401">
        <v>1</v>
      </c>
      <c r="T95" s="402"/>
    </row>
    <row r="96" spans="2:20" customFormat="1" ht="30" customHeight="1" thickBot="1" x14ac:dyDescent="0.3">
      <c r="B96" s="417"/>
      <c r="C96" s="315"/>
      <c r="D96" s="317"/>
      <c r="E96" s="667" t="s">
        <v>462</v>
      </c>
      <c r="F96" s="667"/>
      <c r="G96" s="667"/>
      <c r="H96" s="667"/>
      <c r="I96" s="667"/>
      <c r="J96" s="668" t="s">
        <v>111</v>
      </c>
      <c r="K96" s="668"/>
      <c r="L96" s="668"/>
      <c r="M96" s="668"/>
      <c r="N96" s="668"/>
      <c r="O96" s="668"/>
      <c r="P96" s="668"/>
      <c r="Q96" s="668"/>
      <c r="R96" s="668"/>
      <c r="S96" s="412">
        <v>1</v>
      </c>
      <c r="T96" s="413"/>
    </row>
    <row r="97" spans="2:20" customFormat="1" ht="131.44999999999999" customHeight="1" x14ac:dyDescent="0.25">
      <c r="B97" s="406" t="s">
        <v>39</v>
      </c>
      <c r="C97" s="309" t="s">
        <v>40</v>
      </c>
      <c r="D97" s="311"/>
      <c r="E97" s="397" t="s">
        <v>467</v>
      </c>
      <c r="F97" s="397"/>
      <c r="G97" s="397"/>
      <c r="H97" s="397"/>
      <c r="I97" s="397"/>
      <c r="J97" s="398" t="s">
        <v>741</v>
      </c>
      <c r="K97" s="398"/>
      <c r="L97" s="398"/>
      <c r="M97" s="398"/>
      <c r="N97" s="398"/>
      <c r="O97" s="398"/>
      <c r="P97" s="398"/>
      <c r="Q97" s="398"/>
      <c r="R97" s="398"/>
      <c r="S97" s="399">
        <v>1</v>
      </c>
      <c r="T97" s="400"/>
    </row>
    <row r="98" spans="2:20" customFormat="1" ht="27.75" customHeight="1" x14ac:dyDescent="0.25">
      <c r="B98" s="407"/>
      <c r="C98" s="312"/>
      <c r="D98" s="314"/>
      <c r="E98" s="395" t="s">
        <v>460</v>
      </c>
      <c r="F98" s="395"/>
      <c r="G98" s="395"/>
      <c r="H98" s="395"/>
      <c r="I98" s="395"/>
      <c r="J98" s="396" t="s">
        <v>381</v>
      </c>
      <c r="K98" s="396"/>
      <c r="L98" s="396"/>
      <c r="M98" s="396"/>
      <c r="N98" s="396"/>
      <c r="O98" s="396"/>
      <c r="P98" s="396"/>
      <c r="Q98" s="396"/>
      <c r="R98" s="396"/>
      <c r="S98" s="401">
        <v>1</v>
      </c>
      <c r="T98" s="402"/>
    </row>
    <row r="99" spans="2:20" customFormat="1" ht="213.6" customHeight="1" x14ac:dyDescent="0.25">
      <c r="B99" s="407"/>
      <c r="C99" s="312"/>
      <c r="D99" s="314"/>
      <c r="E99" s="395" t="s">
        <v>469</v>
      </c>
      <c r="F99" s="395"/>
      <c r="G99" s="395"/>
      <c r="H99" s="395"/>
      <c r="I99" s="395"/>
      <c r="J99" s="396" t="s">
        <v>736</v>
      </c>
      <c r="K99" s="396"/>
      <c r="L99" s="396"/>
      <c r="M99" s="396"/>
      <c r="N99" s="396"/>
      <c r="O99" s="396"/>
      <c r="P99" s="396"/>
      <c r="Q99" s="396"/>
      <c r="R99" s="396"/>
      <c r="S99" s="401">
        <v>1</v>
      </c>
      <c r="T99" s="402"/>
    </row>
    <row r="100" spans="2:20" customFormat="1" ht="35.450000000000003" customHeight="1" x14ac:dyDescent="0.25">
      <c r="B100" s="407"/>
      <c r="C100" s="312"/>
      <c r="D100" s="314"/>
      <c r="E100" s="395" t="s">
        <v>470</v>
      </c>
      <c r="F100" s="395"/>
      <c r="G100" s="395"/>
      <c r="H100" s="395"/>
      <c r="I100" s="395"/>
      <c r="J100" s="396" t="s">
        <v>393</v>
      </c>
      <c r="K100" s="396"/>
      <c r="L100" s="396"/>
      <c r="M100" s="396"/>
      <c r="N100" s="396"/>
      <c r="O100" s="396"/>
      <c r="P100" s="396"/>
      <c r="Q100" s="396"/>
      <c r="R100" s="396"/>
      <c r="S100" s="401">
        <v>1</v>
      </c>
      <c r="T100" s="402"/>
    </row>
    <row r="101" spans="2:20" customFormat="1" ht="36.6" customHeight="1" x14ac:dyDescent="0.25">
      <c r="B101" s="407"/>
      <c r="C101" s="312"/>
      <c r="D101" s="314"/>
      <c r="E101" s="395" t="s">
        <v>462</v>
      </c>
      <c r="F101" s="395"/>
      <c r="G101" s="395"/>
      <c r="H101" s="395"/>
      <c r="I101" s="395"/>
      <c r="J101" s="396" t="s">
        <v>737</v>
      </c>
      <c r="K101" s="396"/>
      <c r="L101" s="396"/>
      <c r="M101" s="396"/>
      <c r="N101" s="396"/>
      <c r="O101" s="396"/>
      <c r="P101" s="396"/>
      <c r="Q101" s="396"/>
      <c r="R101" s="396"/>
      <c r="S101" s="401">
        <v>1</v>
      </c>
      <c r="T101" s="402"/>
    </row>
    <row r="102" spans="2:20" customFormat="1" ht="46.15" customHeight="1" x14ac:dyDescent="0.25">
      <c r="B102" s="407"/>
      <c r="C102" s="312"/>
      <c r="D102" s="314"/>
      <c r="E102" s="395" t="s">
        <v>463</v>
      </c>
      <c r="F102" s="395"/>
      <c r="G102" s="395"/>
      <c r="H102" s="395"/>
      <c r="I102" s="395"/>
      <c r="J102" s="396" t="s">
        <v>738</v>
      </c>
      <c r="K102" s="396"/>
      <c r="L102" s="396"/>
      <c r="M102" s="396"/>
      <c r="N102" s="396"/>
      <c r="O102" s="396"/>
      <c r="P102" s="396"/>
      <c r="Q102" s="396"/>
      <c r="R102" s="396"/>
      <c r="S102" s="401">
        <v>1</v>
      </c>
      <c r="T102" s="402"/>
    </row>
    <row r="103" spans="2:20" customFormat="1" ht="52.9" customHeight="1" x14ac:dyDescent="0.25">
      <c r="B103" s="407"/>
      <c r="C103" s="312"/>
      <c r="D103" s="314"/>
      <c r="E103" s="395" t="s">
        <v>464</v>
      </c>
      <c r="F103" s="395"/>
      <c r="G103" s="395"/>
      <c r="H103" s="395"/>
      <c r="I103" s="395"/>
      <c r="J103" s="396" t="s">
        <v>739</v>
      </c>
      <c r="K103" s="396"/>
      <c r="L103" s="396"/>
      <c r="M103" s="396"/>
      <c r="N103" s="396"/>
      <c r="O103" s="396"/>
      <c r="P103" s="396"/>
      <c r="Q103" s="396"/>
      <c r="R103" s="396"/>
      <c r="S103" s="401">
        <v>1</v>
      </c>
      <c r="T103" s="402"/>
    </row>
    <row r="104" spans="2:20" customFormat="1" ht="36" customHeight="1" x14ac:dyDescent="0.25">
      <c r="B104" s="407"/>
      <c r="C104" s="312"/>
      <c r="D104" s="314"/>
      <c r="E104" s="419" t="s">
        <v>471</v>
      </c>
      <c r="F104" s="419"/>
      <c r="G104" s="419"/>
      <c r="H104" s="419"/>
      <c r="I104" s="419"/>
      <c r="J104" s="434" t="s">
        <v>740</v>
      </c>
      <c r="K104" s="434"/>
      <c r="L104" s="434"/>
      <c r="M104" s="434"/>
      <c r="N104" s="434"/>
      <c r="O104" s="434"/>
      <c r="P104" s="434"/>
      <c r="Q104" s="434"/>
      <c r="R104" s="434"/>
      <c r="S104" s="422">
        <v>1</v>
      </c>
      <c r="T104" s="423"/>
    </row>
    <row r="105" spans="2:20" s="125" customFormat="1" ht="115.15" customHeight="1" x14ac:dyDescent="0.25">
      <c r="B105" s="185" t="s">
        <v>742</v>
      </c>
      <c r="C105" s="409" t="s">
        <v>743</v>
      </c>
      <c r="D105" s="409"/>
      <c r="E105" s="395" t="s">
        <v>744</v>
      </c>
      <c r="F105" s="395"/>
      <c r="G105" s="395"/>
      <c r="H105" s="395"/>
      <c r="I105" s="395"/>
      <c r="J105" s="414" t="s">
        <v>747</v>
      </c>
      <c r="K105" s="414"/>
      <c r="L105" s="414"/>
      <c r="M105" s="414"/>
      <c r="N105" s="414"/>
      <c r="O105" s="414"/>
      <c r="P105" s="414"/>
      <c r="Q105" s="414"/>
      <c r="R105" s="414"/>
      <c r="S105" s="430">
        <v>1</v>
      </c>
      <c r="T105" s="430"/>
    </row>
    <row r="106" spans="2:20" s="125" customFormat="1" ht="134.44999999999999" customHeight="1" x14ac:dyDescent="0.25">
      <c r="B106" s="185" t="s">
        <v>742</v>
      </c>
      <c r="C106" s="409" t="s">
        <v>745</v>
      </c>
      <c r="D106" s="409"/>
      <c r="E106" s="395" t="s">
        <v>472</v>
      </c>
      <c r="F106" s="395"/>
      <c r="G106" s="395"/>
      <c r="H106" s="395"/>
      <c r="I106" s="395"/>
      <c r="J106" s="396" t="s">
        <v>746</v>
      </c>
      <c r="K106" s="396"/>
      <c r="L106" s="396"/>
      <c r="M106" s="396"/>
      <c r="N106" s="396"/>
      <c r="O106" s="396"/>
      <c r="P106" s="396"/>
      <c r="Q106" s="396"/>
      <c r="R106" s="396"/>
      <c r="S106" s="401">
        <v>1</v>
      </c>
      <c r="T106" s="418"/>
    </row>
    <row r="107" spans="2:20" ht="17.25" customHeight="1" x14ac:dyDescent="0.2">
      <c r="B107" s="670"/>
      <c r="C107" s="671"/>
      <c r="D107" s="671"/>
      <c r="E107" s="672"/>
      <c r="F107" s="672"/>
      <c r="G107" s="672"/>
      <c r="H107" s="672"/>
      <c r="I107" s="672"/>
      <c r="J107" s="672"/>
      <c r="K107" s="672"/>
      <c r="L107" s="672"/>
      <c r="M107" s="672"/>
      <c r="N107" s="672"/>
      <c r="O107" s="672"/>
      <c r="P107" s="672"/>
      <c r="Q107" s="672"/>
      <c r="R107" s="672"/>
      <c r="S107" s="672"/>
      <c r="T107" s="673"/>
    </row>
    <row r="108" spans="2:20" ht="28.5" customHeight="1" x14ac:dyDescent="0.2">
      <c r="B108" s="695" t="s">
        <v>29</v>
      </c>
      <c r="C108" s="696"/>
      <c r="D108" s="431" t="s">
        <v>674</v>
      </c>
      <c r="E108" s="432"/>
      <c r="F108" s="432"/>
      <c r="G108" s="432"/>
      <c r="H108" s="432"/>
      <c r="I108" s="432"/>
      <c r="J108" s="433"/>
      <c r="K108" s="431" t="s">
        <v>354</v>
      </c>
      <c r="L108" s="432"/>
      <c r="M108" s="432"/>
      <c r="N108" s="432"/>
      <c r="O108" s="432"/>
      <c r="P108" s="432"/>
      <c r="Q108" s="432"/>
      <c r="R108" s="433"/>
      <c r="S108" s="283" t="s">
        <v>4</v>
      </c>
      <c r="T108" s="284"/>
    </row>
    <row r="109" spans="2:20" ht="103.9" customHeight="1" x14ac:dyDescent="0.2">
      <c r="B109" s="272" t="s">
        <v>1170</v>
      </c>
      <c r="C109" s="272"/>
      <c r="D109" s="273" t="s">
        <v>1171</v>
      </c>
      <c r="E109" s="274"/>
      <c r="F109" s="274"/>
      <c r="G109" s="274"/>
      <c r="H109" s="274"/>
      <c r="I109" s="274"/>
      <c r="J109" s="275"/>
      <c r="K109" s="276" t="s">
        <v>1172</v>
      </c>
      <c r="L109" s="276"/>
      <c r="M109" s="276"/>
      <c r="N109" s="276"/>
      <c r="O109" s="276"/>
      <c r="P109" s="276"/>
      <c r="Q109" s="276"/>
      <c r="R109" s="276"/>
      <c r="S109" s="277" t="s">
        <v>1173</v>
      </c>
      <c r="T109" s="277"/>
    </row>
    <row r="110" spans="2:20" ht="55.15" customHeight="1" x14ac:dyDescent="0.2">
      <c r="B110" s="272" t="s">
        <v>33</v>
      </c>
      <c r="C110" s="272"/>
      <c r="D110" s="273" t="s">
        <v>1174</v>
      </c>
      <c r="E110" s="274"/>
      <c r="F110" s="274"/>
      <c r="G110" s="274"/>
      <c r="H110" s="274"/>
      <c r="I110" s="274"/>
      <c r="J110" s="275"/>
      <c r="K110" s="276" t="s">
        <v>1175</v>
      </c>
      <c r="L110" s="276"/>
      <c r="M110" s="276"/>
      <c r="N110" s="276"/>
      <c r="O110" s="276"/>
      <c r="P110" s="276"/>
      <c r="Q110" s="276"/>
      <c r="R110" s="276"/>
      <c r="S110" s="277">
        <v>44098</v>
      </c>
      <c r="T110" s="277"/>
    </row>
    <row r="111" spans="2:20" ht="42.6" customHeight="1" x14ac:dyDescent="0.2">
      <c r="B111" s="272" t="s">
        <v>33</v>
      </c>
      <c r="C111" s="272"/>
      <c r="D111" s="273" t="s">
        <v>1176</v>
      </c>
      <c r="E111" s="274"/>
      <c r="F111" s="274"/>
      <c r="G111" s="274"/>
      <c r="H111" s="274"/>
      <c r="I111" s="274"/>
      <c r="J111" s="275"/>
      <c r="K111" s="276" t="s">
        <v>1175</v>
      </c>
      <c r="L111" s="276"/>
      <c r="M111" s="276"/>
      <c r="N111" s="276"/>
      <c r="O111" s="276"/>
      <c r="P111" s="276"/>
      <c r="Q111" s="276"/>
      <c r="R111" s="276"/>
      <c r="S111" s="277" t="s">
        <v>1177</v>
      </c>
      <c r="T111" s="277"/>
    </row>
    <row r="112" spans="2:20" ht="51.6" customHeight="1" x14ac:dyDescent="0.2">
      <c r="B112" s="272" t="s">
        <v>1178</v>
      </c>
      <c r="C112" s="272"/>
      <c r="D112" s="273" t="s">
        <v>1179</v>
      </c>
      <c r="E112" s="274"/>
      <c r="F112" s="274"/>
      <c r="G112" s="274"/>
      <c r="H112" s="274"/>
      <c r="I112" s="274"/>
      <c r="J112" s="275"/>
      <c r="K112" s="276" t="s">
        <v>1180</v>
      </c>
      <c r="L112" s="276"/>
      <c r="M112" s="276"/>
      <c r="N112" s="276"/>
      <c r="O112" s="276"/>
      <c r="P112" s="276"/>
      <c r="Q112" s="276"/>
      <c r="R112" s="276"/>
      <c r="S112" s="277">
        <v>44099</v>
      </c>
      <c r="T112" s="277"/>
    </row>
    <row r="113" spans="1:20" ht="37.9" customHeight="1" x14ac:dyDescent="0.2">
      <c r="B113" s="272" t="s">
        <v>742</v>
      </c>
      <c r="C113" s="272"/>
      <c r="D113" s="273" t="s">
        <v>1181</v>
      </c>
      <c r="E113" s="274"/>
      <c r="F113" s="274"/>
      <c r="G113" s="274"/>
      <c r="H113" s="274"/>
      <c r="I113" s="274"/>
      <c r="J113" s="275"/>
      <c r="K113" s="276" t="s">
        <v>1172</v>
      </c>
      <c r="L113" s="276"/>
      <c r="M113" s="276"/>
      <c r="N113" s="276"/>
      <c r="O113" s="276"/>
      <c r="P113" s="276"/>
      <c r="Q113" s="276"/>
      <c r="R113" s="276"/>
      <c r="S113" s="277">
        <v>44099</v>
      </c>
      <c r="T113" s="277"/>
    </row>
    <row r="114" spans="1:20" ht="43.9" customHeight="1" x14ac:dyDescent="0.2">
      <c r="B114" s="272" t="s">
        <v>742</v>
      </c>
      <c r="C114" s="272"/>
      <c r="D114" s="273" t="s">
        <v>1182</v>
      </c>
      <c r="E114" s="274"/>
      <c r="F114" s="274"/>
      <c r="G114" s="274"/>
      <c r="H114" s="274"/>
      <c r="I114" s="274"/>
      <c r="J114" s="275"/>
      <c r="K114" s="276" t="s">
        <v>1172</v>
      </c>
      <c r="L114" s="276"/>
      <c r="M114" s="276"/>
      <c r="N114" s="276"/>
      <c r="O114" s="276"/>
      <c r="P114" s="276"/>
      <c r="Q114" s="276"/>
      <c r="R114" s="276"/>
      <c r="S114" s="277">
        <v>44103</v>
      </c>
      <c r="T114" s="277"/>
    </row>
    <row r="115" spans="1:20" ht="46.15" customHeight="1" x14ac:dyDescent="0.2">
      <c r="B115" s="272" t="s">
        <v>742</v>
      </c>
      <c r="C115" s="272"/>
      <c r="D115" s="273" t="s">
        <v>1183</v>
      </c>
      <c r="E115" s="274"/>
      <c r="F115" s="274"/>
      <c r="G115" s="274"/>
      <c r="H115" s="274"/>
      <c r="I115" s="274"/>
      <c r="J115" s="275"/>
      <c r="K115" s="276" t="s">
        <v>1172</v>
      </c>
      <c r="L115" s="276"/>
      <c r="M115" s="276"/>
      <c r="N115" s="276"/>
      <c r="O115" s="276"/>
      <c r="P115" s="276"/>
      <c r="Q115" s="276"/>
      <c r="R115" s="276"/>
      <c r="S115" s="277" t="s">
        <v>1184</v>
      </c>
      <c r="T115" s="277"/>
    </row>
    <row r="116" spans="1:20" ht="79.900000000000006" customHeight="1" x14ac:dyDescent="0.2">
      <c r="B116" s="272" t="s">
        <v>742</v>
      </c>
      <c r="C116" s="272"/>
      <c r="D116" s="273" t="s">
        <v>1185</v>
      </c>
      <c r="E116" s="274"/>
      <c r="F116" s="274"/>
      <c r="G116" s="274"/>
      <c r="H116" s="274"/>
      <c r="I116" s="274"/>
      <c r="J116" s="275"/>
      <c r="K116" s="276" t="s">
        <v>1172</v>
      </c>
      <c r="L116" s="276"/>
      <c r="M116" s="276"/>
      <c r="N116" s="276"/>
      <c r="O116" s="276"/>
      <c r="P116" s="276"/>
      <c r="Q116" s="276"/>
      <c r="R116" s="276"/>
      <c r="S116" s="277" t="s">
        <v>1186</v>
      </c>
      <c r="T116" s="277"/>
    </row>
    <row r="117" spans="1:20" ht="43.9" customHeight="1" x14ac:dyDescent="0.2">
      <c r="B117" s="272" t="s">
        <v>1178</v>
      </c>
      <c r="C117" s="272"/>
      <c r="D117" s="273" t="s">
        <v>1022</v>
      </c>
      <c r="E117" s="274"/>
      <c r="F117" s="274"/>
      <c r="G117" s="274"/>
      <c r="H117" s="274"/>
      <c r="I117" s="274"/>
      <c r="J117" s="275"/>
      <c r="K117" s="276" t="s">
        <v>1187</v>
      </c>
      <c r="L117" s="276"/>
      <c r="M117" s="276"/>
      <c r="N117" s="276"/>
      <c r="O117" s="276"/>
      <c r="P117" s="276"/>
      <c r="Q117" s="276"/>
      <c r="R117" s="276"/>
      <c r="S117" s="277" t="s">
        <v>1188</v>
      </c>
      <c r="T117" s="277"/>
    </row>
    <row r="118" spans="1:20" ht="31.15" customHeight="1" x14ac:dyDescent="0.2">
      <c r="B118" s="272" t="s">
        <v>1189</v>
      </c>
      <c r="C118" s="272"/>
      <c r="D118" s="273" t="s">
        <v>1190</v>
      </c>
      <c r="E118" s="274"/>
      <c r="F118" s="274"/>
      <c r="G118" s="274"/>
      <c r="H118" s="274"/>
      <c r="I118" s="274"/>
      <c r="J118" s="275"/>
      <c r="K118" s="276" t="s">
        <v>1172</v>
      </c>
      <c r="L118" s="276"/>
      <c r="M118" s="276"/>
      <c r="N118" s="276"/>
      <c r="O118" s="276"/>
      <c r="P118" s="276"/>
      <c r="Q118" s="276"/>
      <c r="R118" s="276"/>
      <c r="S118" s="277">
        <v>44103</v>
      </c>
      <c r="T118" s="277"/>
    </row>
    <row r="119" spans="1:20" ht="25.9" customHeight="1" x14ac:dyDescent="0.2">
      <c r="A119" s="2"/>
      <c r="B119" s="285" t="s">
        <v>41</v>
      </c>
      <c r="C119" s="286"/>
      <c r="D119" s="286"/>
      <c r="E119" s="286"/>
      <c r="F119" s="286"/>
      <c r="G119" s="286"/>
      <c r="H119" s="286"/>
      <c r="I119" s="286"/>
      <c r="J119" s="286"/>
      <c r="K119" s="286"/>
      <c r="L119" s="286"/>
      <c r="M119" s="286"/>
      <c r="N119" s="286"/>
      <c r="O119" s="286"/>
      <c r="P119" s="286"/>
      <c r="Q119" s="286"/>
      <c r="R119" s="286"/>
      <c r="S119" s="286"/>
      <c r="T119" s="287"/>
    </row>
    <row r="120" spans="1:20" ht="24.6" customHeight="1" x14ac:dyDescent="0.2">
      <c r="A120" s="2"/>
      <c r="B120" s="283" t="s">
        <v>42</v>
      </c>
      <c r="C120" s="300"/>
      <c r="D120" s="300"/>
      <c r="E120" s="284"/>
      <c r="F120" s="129" t="s">
        <v>29</v>
      </c>
      <c r="G120" s="283" t="s">
        <v>43</v>
      </c>
      <c r="H120" s="300"/>
      <c r="I120" s="300"/>
      <c r="J120" s="300"/>
      <c r="K120" s="300"/>
      <c r="L120" s="300"/>
      <c r="M120" s="300"/>
      <c r="N120" s="300"/>
      <c r="O120" s="300"/>
      <c r="P120" s="300"/>
      <c r="Q120" s="300"/>
      <c r="R120" s="284"/>
      <c r="S120" s="283" t="s">
        <v>4</v>
      </c>
      <c r="T120" s="284"/>
    </row>
    <row r="121" spans="1:20" ht="37.9" customHeight="1" x14ac:dyDescent="0.2">
      <c r="A121" s="2"/>
      <c r="B121" s="278" t="s">
        <v>626</v>
      </c>
      <c r="C121" s="278"/>
      <c r="D121" s="278"/>
      <c r="E121" s="278"/>
      <c r="F121" s="264" t="s">
        <v>33</v>
      </c>
      <c r="G121" s="684" t="s">
        <v>783</v>
      </c>
      <c r="H121" s="684"/>
      <c r="I121" s="684"/>
      <c r="J121" s="684"/>
      <c r="K121" s="684"/>
      <c r="L121" s="684"/>
      <c r="M121" s="684"/>
      <c r="N121" s="684"/>
      <c r="O121" s="684"/>
      <c r="P121" s="684"/>
      <c r="Q121" s="684"/>
      <c r="R121" s="684"/>
      <c r="S121" s="277">
        <v>44102</v>
      </c>
      <c r="T121" s="277"/>
    </row>
    <row r="122" spans="1:20" ht="37.9" customHeight="1" x14ac:dyDescent="0.2">
      <c r="A122" s="2"/>
      <c r="B122" s="278" t="s">
        <v>1001</v>
      </c>
      <c r="C122" s="278"/>
      <c r="D122" s="278"/>
      <c r="E122" s="278"/>
      <c r="F122" s="264" t="s">
        <v>33</v>
      </c>
      <c r="G122" s="684" t="s">
        <v>1214</v>
      </c>
      <c r="H122" s="684"/>
      <c r="I122" s="684"/>
      <c r="J122" s="684"/>
      <c r="K122" s="684"/>
      <c r="L122" s="684"/>
      <c r="M122" s="684"/>
      <c r="N122" s="684"/>
      <c r="O122" s="684"/>
      <c r="P122" s="684"/>
      <c r="Q122" s="684"/>
      <c r="R122" s="684"/>
      <c r="S122" s="277">
        <v>44098</v>
      </c>
      <c r="T122" s="277"/>
    </row>
    <row r="123" spans="1:20" ht="37.9" customHeight="1" x14ac:dyDescent="0.2">
      <c r="A123" s="2"/>
      <c r="B123" s="278"/>
      <c r="C123" s="278"/>
      <c r="D123" s="278"/>
      <c r="E123" s="278"/>
      <c r="F123" s="264" t="s">
        <v>33</v>
      </c>
      <c r="G123" s="684" t="s">
        <v>1215</v>
      </c>
      <c r="H123" s="684"/>
      <c r="I123" s="684"/>
      <c r="J123" s="684"/>
      <c r="K123" s="684"/>
      <c r="L123" s="684"/>
      <c r="M123" s="684"/>
      <c r="N123" s="684"/>
      <c r="O123" s="684"/>
      <c r="P123" s="684"/>
      <c r="Q123" s="684"/>
      <c r="R123" s="684"/>
      <c r="S123" s="277">
        <v>44100</v>
      </c>
      <c r="T123" s="277"/>
    </row>
    <row r="124" spans="1:20" ht="37.9" customHeight="1" x14ac:dyDescent="0.2">
      <c r="A124" s="2"/>
      <c r="B124" s="278" t="s">
        <v>1002</v>
      </c>
      <c r="C124" s="278"/>
      <c r="D124" s="278"/>
      <c r="E124" s="278"/>
      <c r="F124" s="264">
        <v>4</v>
      </c>
      <c r="G124" s="684" t="s">
        <v>1216</v>
      </c>
      <c r="H124" s="684"/>
      <c r="I124" s="684"/>
      <c r="J124" s="684"/>
      <c r="K124" s="684"/>
      <c r="L124" s="684"/>
      <c r="M124" s="684"/>
      <c r="N124" s="684"/>
      <c r="O124" s="684"/>
      <c r="P124" s="684"/>
      <c r="Q124" s="684"/>
      <c r="R124" s="684"/>
      <c r="S124" s="277">
        <v>44103</v>
      </c>
      <c r="T124" s="277"/>
    </row>
    <row r="125" spans="1:20" ht="37.9" customHeight="1" x14ac:dyDescent="0.2">
      <c r="A125" s="2"/>
      <c r="B125" s="278" t="s">
        <v>975</v>
      </c>
      <c r="C125" s="278"/>
      <c r="D125" s="278"/>
      <c r="E125" s="278"/>
      <c r="F125" s="264">
        <v>1</v>
      </c>
      <c r="G125" s="691" t="s">
        <v>1217</v>
      </c>
      <c r="H125" s="691"/>
      <c r="I125" s="691"/>
      <c r="J125" s="691"/>
      <c r="K125" s="691"/>
      <c r="L125" s="691"/>
      <c r="M125" s="691"/>
      <c r="N125" s="691"/>
      <c r="O125" s="691"/>
      <c r="P125" s="691"/>
      <c r="Q125" s="691"/>
      <c r="R125" s="691"/>
      <c r="S125" s="277">
        <v>44099</v>
      </c>
      <c r="T125" s="277"/>
    </row>
    <row r="126" spans="1:20" ht="37.9" customHeight="1" x14ac:dyDescent="0.2">
      <c r="A126" s="2"/>
      <c r="B126" s="278" t="s">
        <v>1218</v>
      </c>
      <c r="C126" s="278"/>
      <c r="D126" s="278"/>
      <c r="E126" s="278"/>
      <c r="F126" s="264" t="s">
        <v>33</v>
      </c>
      <c r="G126" s="691" t="s">
        <v>1219</v>
      </c>
      <c r="H126" s="691"/>
      <c r="I126" s="691"/>
      <c r="J126" s="691"/>
      <c r="K126" s="691"/>
      <c r="L126" s="691"/>
      <c r="M126" s="691"/>
      <c r="N126" s="691"/>
      <c r="O126" s="691"/>
      <c r="P126" s="691"/>
      <c r="Q126" s="691"/>
      <c r="R126" s="691"/>
      <c r="S126" s="277">
        <v>44103</v>
      </c>
      <c r="T126" s="277"/>
    </row>
    <row r="127" spans="1:20" ht="15" customHeight="1" x14ac:dyDescent="0.2">
      <c r="B127" s="67"/>
      <c r="C127" s="62"/>
      <c r="D127" s="62"/>
      <c r="E127" s="62"/>
      <c r="F127" s="62"/>
      <c r="G127" s="62"/>
      <c r="H127" s="62"/>
      <c r="I127" s="62"/>
      <c r="J127" s="62"/>
      <c r="K127" s="62"/>
      <c r="L127" s="62"/>
      <c r="M127" s="62"/>
      <c r="N127" s="62"/>
      <c r="O127" s="62"/>
      <c r="P127" s="62"/>
      <c r="Q127" s="62"/>
      <c r="R127" s="62"/>
      <c r="S127" s="62"/>
      <c r="T127" s="63"/>
    </row>
    <row r="128" spans="1:20" ht="25.5" customHeight="1" x14ac:dyDescent="0.2">
      <c r="B128" s="392" t="s">
        <v>365</v>
      </c>
      <c r="C128" s="393"/>
      <c r="D128" s="393"/>
      <c r="E128" s="393"/>
      <c r="F128" s="393"/>
      <c r="G128" s="393"/>
      <c r="H128" s="393"/>
      <c r="I128" s="393"/>
      <c r="J128" s="393"/>
      <c r="K128" s="393"/>
      <c r="L128" s="393"/>
      <c r="M128" s="393"/>
      <c r="N128" s="393"/>
      <c r="O128" s="393"/>
      <c r="P128" s="393"/>
      <c r="Q128" s="393"/>
      <c r="R128" s="393"/>
      <c r="S128" s="393"/>
      <c r="T128" s="394"/>
    </row>
    <row r="129" spans="2:20" ht="34.9" customHeight="1" x14ac:dyDescent="0.2">
      <c r="B129" s="596" t="s">
        <v>44</v>
      </c>
      <c r="C129" s="598"/>
      <c r="D129" s="283" t="s">
        <v>473</v>
      </c>
      <c r="E129" s="300"/>
      <c r="F129" s="300"/>
      <c r="G129" s="300"/>
      <c r="H129" s="300"/>
      <c r="I129" s="300"/>
      <c r="J129" s="284"/>
      <c r="K129" s="283" t="s">
        <v>45</v>
      </c>
      <c r="L129" s="300"/>
      <c r="M129" s="300"/>
      <c r="N129" s="300"/>
      <c r="O129" s="300"/>
      <c r="P129" s="300"/>
      <c r="Q129" s="300"/>
      <c r="R129" s="284"/>
      <c r="S129" s="283" t="s">
        <v>4</v>
      </c>
      <c r="T129" s="284"/>
    </row>
    <row r="130" spans="2:20" ht="35.450000000000003" customHeight="1" x14ac:dyDescent="0.2">
      <c r="B130" s="333" t="s">
        <v>931</v>
      </c>
      <c r="C130" s="334"/>
      <c r="D130" s="697" t="s">
        <v>932</v>
      </c>
      <c r="E130" s="698"/>
      <c r="F130" s="698"/>
      <c r="G130" s="698"/>
      <c r="H130" s="698"/>
      <c r="I130" s="698"/>
      <c r="J130" s="699"/>
      <c r="K130" s="387" t="s">
        <v>933</v>
      </c>
      <c r="L130" s="388"/>
      <c r="M130" s="388"/>
      <c r="N130" s="388"/>
      <c r="O130" s="388"/>
      <c r="P130" s="388"/>
      <c r="Q130" s="388"/>
      <c r="R130" s="389"/>
      <c r="S130" s="390" t="s">
        <v>1236</v>
      </c>
      <c r="T130" s="391"/>
    </row>
    <row r="131" spans="2:20" ht="106.15" customHeight="1" x14ac:dyDescent="0.2">
      <c r="B131" s="333" t="s">
        <v>10</v>
      </c>
      <c r="C131" s="334"/>
      <c r="D131" s="387" t="s">
        <v>1237</v>
      </c>
      <c r="E131" s="388"/>
      <c r="F131" s="388"/>
      <c r="G131" s="388"/>
      <c r="H131" s="388"/>
      <c r="I131" s="388"/>
      <c r="J131" s="389"/>
      <c r="K131" s="387" t="s">
        <v>1238</v>
      </c>
      <c r="L131" s="388"/>
      <c r="M131" s="388"/>
      <c r="N131" s="388"/>
      <c r="O131" s="388"/>
      <c r="P131" s="388"/>
      <c r="Q131" s="388"/>
      <c r="R131" s="389"/>
      <c r="S131" s="390">
        <v>44099</v>
      </c>
      <c r="T131" s="391"/>
    </row>
    <row r="132" spans="2:20" ht="65.45" customHeight="1" x14ac:dyDescent="0.2">
      <c r="B132" s="333" t="s">
        <v>10</v>
      </c>
      <c r="C132" s="334"/>
      <c r="D132" s="387" t="s">
        <v>1239</v>
      </c>
      <c r="E132" s="388"/>
      <c r="F132" s="388"/>
      <c r="G132" s="388"/>
      <c r="H132" s="388"/>
      <c r="I132" s="388"/>
      <c r="J132" s="389"/>
      <c r="K132" s="387" t="s">
        <v>1240</v>
      </c>
      <c r="L132" s="388"/>
      <c r="M132" s="388"/>
      <c r="N132" s="388"/>
      <c r="O132" s="388"/>
      <c r="P132" s="388"/>
      <c r="Q132" s="388"/>
      <c r="R132" s="389"/>
      <c r="S132" s="390">
        <v>44099</v>
      </c>
      <c r="T132" s="391"/>
    </row>
    <row r="133" spans="2:20" ht="40.9" customHeight="1" x14ac:dyDescent="0.2">
      <c r="B133" s="333" t="s">
        <v>9</v>
      </c>
      <c r="C133" s="334"/>
      <c r="D133" s="387" t="s">
        <v>1241</v>
      </c>
      <c r="E133" s="388"/>
      <c r="F133" s="388"/>
      <c r="G133" s="388"/>
      <c r="H133" s="388"/>
      <c r="I133" s="388"/>
      <c r="J133" s="389"/>
      <c r="K133" s="387" t="s">
        <v>1242</v>
      </c>
      <c r="L133" s="388"/>
      <c r="M133" s="388"/>
      <c r="N133" s="388"/>
      <c r="O133" s="388"/>
      <c r="P133" s="388"/>
      <c r="Q133" s="388"/>
      <c r="R133" s="389"/>
      <c r="S133" s="390">
        <v>44104</v>
      </c>
      <c r="T133" s="391"/>
    </row>
    <row r="134" spans="2:20" ht="35.450000000000003" customHeight="1" x14ac:dyDescent="0.2">
      <c r="B134" s="333" t="s">
        <v>931</v>
      </c>
      <c r="C134" s="334"/>
      <c r="D134" s="697" t="s">
        <v>934</v>
      </c>
      <c r="E134" s="698"/>
      <c r="F134" s="698"/>
      <c r="G134" s="698"/>
      <c r="H134" s="698"/>
      <c r="I134" s="698"/>
      <c r="J134" s="699"/>
      <c r="K134" s="387" t="s">
        <v>1243</v>
      </c>
      <c r="L134" s="388"/>
      <c r="M134" s="388"/>
      <c r="N134" s="388"/>
      <c r="O134" s="388"/>
      <c r="P134" s="388"/>
      <c r="Q134" s="388"/>
      <c r="R134" s="389"/>
      <c r="S134" s="390" t="s">
        <v>1236</v>
      </c>
      <c r="T134" s="391"/>
    </row>
    <row r="135" spans="2:20" s="3" customFormat="1" ht="22.5" customHeight="1" x14ac:dyDescent="0.2">
      <c r="B135" s="344" t="s">
        <v>46</v>
      </c>
      <c r="C135" s="345"/>
      <c r="D135" s="345"/>
      <c r="E135" s="345"/>
      <c r="F135" s="345"/>
      <c r="G135" s="345"/>
      <c r="H135" s="345"/>
      <c r="I135" s="345"/>
      <c r="J135" s="345"/>
      <c r="K135" s="345"/>
      <c r="L135" s="345"/>
      <c r="M135" s="345"/>
      <c r="N135" s="345"/>
      <c r="O135" s="345"/>
      <c r="P135" s="345"/>
      <c r="Q135" s="345"/>
      <c r="R135" s="345"/>
      <c r="S135" s="345"/>
      <c r="T135" s="346"/>
    </row>
    <row r="136" spans="2:20" s="6" customFormat="1" ht="22.5" customHeight="1" x14ac:dyDescent="0.2">
      <c r="B136" s="347" t="s">
        <v>47</v>
      </c>
      <c r="C136" s="348"/>
      <c r="D136" s="348"/>
      <c r="E136" s="348"/>
      <c r="F136" s="348"/>
      <c r="G136" s="348"/>
      <c r="H136" s="348"/>
      <c r="I136" s="348"/>
      <c r="J136" s="348"/>
      <c r="K136" s="348"/>
      <c r="L136" s="348"/>
      <c r="M136" s="348"/>
      <c r="N136" s="348"/>
      <c r="O136" s="348"/>
      <c r="P136" s="348"/>
      <c r="Q136" s="348"/>
      <c r="R136" s="348"/>
      <c r="S136" s="348"/>
      <c r="T136" s="349"/>
    </row>
    <row r="137" spans="2:20" s="7" customFormat="1" ht="47.1" customHeight="1" x14ac:dyDescent="0.25">
      <c r="B137" s="350" t="s">
        <v>474</v>
      </c>
      <c r="C137" s="351"/>
      <c r="D137" s="351"/>
      <c r="E137" s="351"/>
      <c r="F137" s="351"/>
      <c r="G137" s="351"/>
      <c r="H137" s="351"/>
      <c r="I137" s="351"/>
      <c r="J137" s="351"/>
      <c r="K137" s="351"/>
      <c r="L137" s="351"/>
      <c r="M137" s="351"/>
      <c r="N137" s="351"/>
      <c r="O137" s="351"/>
      <c r="P137" s="351"/>
      <c r="Q137" s="351"/>
      <c r="R137" s="351"/>
      <c r="S137" s="351"/>
      <c r="T137" s="352"/>
    </row>
    <row r="138" spans="2:20" s="6" customFormat="1" ht="22.5" customHeight="1" x14ac:dyDescent="0.2">
      <c r="B138" s="329"/>
      <c r="C138" s="353"/>
      <c r="D138" s="353"/>
      <c r="E138" s="353"/>
      <c r="F138" s="353"/>
      <c r="G138" s="353"/>
      <c r="H138" s="353"/>
      <c r="I138" s="353"/>
      <c r="J138" s="353"/>
      <c r="K138" s="353"/>
      <c r="L138" s="353"/>
      <c r="M138" s="353"/>
      <c r="N138" s="353"/>
      <c r="O138" s="353"/>
      <c r="P138" s="353"/>
      <c r="Q138" s="353"/>
      <c r="R138" s="353"/>
      <c r="S138" s="353"/>
      <c r="T138" s="330"/>
    </row>
    <row r="139" spans="2:20" s="6" customFormat="1" ht="22.5" customHeight="1" x14ac:dyDescent="0.2">
      <c r="B139" s="297" t="s">
        <v>48</v>
      </c>
      <c r="C139" s="298"/>
      <c r="D139" s="298"/>
      <c r="E139" s="298"/>
      <c r="F139" s="298"/>
      <c r="G139" s="298"/>
      <c r="H139" s="298"/>
      <c r="I139" s="298"/>
      <c r="J139" s="298"/>
      <c r="K139" s="298"/>
      <c r="L139" s="298"/>
      <c r="M139" s="298"/>
      <c r="N139" s="298"/>
      <c r="O139" s="298"/>
      <c r="P139" s="298"/>
      <c r="Q139" s="298"/>
      <c r="R139" s="298"/>
      <c r="S139" s="298"/>
      <c r="T139" s="299"/>
    </row>
    <row r="140" spans="2:20" s="6" customFormat="1" ht="22.5" customHeight="1" x14ac:dyDescent="0.2">
      <c r="B140" s="473" t="s">
        <v>49</v>
      </c>
      <c r="C140" s="473"/>
      <c r="D140" s="377" t="s">
        <v>475</v>
      </c>
      <c r="E140" s="381"/>
      <c r="F140" s="381"/>
      <c r="G140" s="381"/>
      <c r="H140" s="381"/>
      <c r="I140" s="381"/>
      <c r="J140" s="378"/>
      <c r="K140" s="499" t="s">
        <v>25</v>
      </c>
      <c r="L140" s="499"/>
      <c r="M140" s="499"/>
      <c r="N140" s="499"/>
      <c r="O140" s="499"/>
      <c r="P140" s="499"/>
      <c r="Q140" s="499"/>
      <c r="R140" s="499"/>
      <c r="S140" s="377" t="s">
        <v>50</v>
      </c>
      <c r="T140" s="378"/>
    </row>
    <row r="141" spans="2:20" s="6" customFormat="1" ht="277.89999999999998" customHeight="1" x14ac:dyDescent="0.2">
      <c r="B141" s="367" t="s">
        <v>51</v>
      </c>
      <c r="C141" s="367"/>
      <c r="D141" s="687" t="s">
        <v>476</v>
      </c>
      <c r="E141" s="688"/>
      <c r="F141" s="688"/>
      <c r="G141" s="688"/>
      <c r="H141" s="688"/>
      <c r="I141" s="688"/>
      <c r="J141" s="689"/>
      <c r="K141" s="686" t="s">
        <v>498</v>
      </c>
      <c r="L141" s="686"/>
      <c r="M141" s="686"/>
      <c r="N141" s="686"/>
      <c r="O141" s="686"/>
      <c r="P141" s="686"/>
      <c r="Q141" s="686"/>
      <c r="R141" s="686"/>
      <c r="S141" s="379" t="s">
        <v>499</v>
      </c>
      <c r="T141" s="380"/>
    </row>
    <row r="142" spans="2:20" s="6" customFormat="1" ht="126.75" customHeight="1" x14ac:dyDescent="0.2">
      <c r="B142" s="367" t="s">
        <v>52</v>
      </c>
      <c r="C142" s="367"/>
      <c r="D142" s="692" t="s">
        <v>477</v>
      </c>
      <c r="E142" s="693"/>
      <c r="F142" s="693"/>
      <c r="G142" s="693"/>
      <c r="H142" s="693"/>
      <c r="I142" s="693"/>
      <c r="J142" s="694"/>
      <c r="K142" s="343" t="s">
        <v>53</v>
      </c>
      <c r="L142" s="343"/>
      <c r="M142" s="343"/>
      <c r="N142" s="343"/>
      <c r="O142" s="343"/>
      <c r="P142" s="343"/>
      <c r="Q142" s="343"/>
      <c r="R142" s="343"/>
      <c r="S142" s="379" t="s">
        <v>499</v>
      </c>
      <c r="T142" s="380"/>
    </row>
    <row r="143" spans="2:20" s="6" customFormat="1" ht="82.5" customHeight="1" x14ac:dyDescent="0.2">
      <c r="B143" s="367" t="s">
        <v>54</v>
      </c>
      <c r="C143" s="367"/>
      <c r="D143" s="692" t="s">
        <v>478</v>
      </c>
      <c r="E143" s="693"/>
      <c r="F143" s="693"/>
      <c r="G143" s="693"/>
      <c r="H143" s="693"/>
      <c r="I143" s="693"/>
      <c r="J143" s="694"/>
      <c r="K143" s="343" t="s">
        <v>55</v>
      </c>
      <c r="L143" s="343"/>
      <c r="M143" s="343"/>
      <c r="N143" s="343"/>
      <c r="O143" s="343"/>
      <c r="P143" s="343"/>
      <c r="Q143" s="343"/>
      <c r="R143" s="343"/>
      <c r="S143" s="382" t="s">
        <v>56</v>
      </c>
      <c r="T143" s="383"/>
    </row>
    <row r="144" spans="2:20" s="6" customFormat="1" ht="329.25" customHeight="1" x14ac:dyDescent="0.2">
      <c r="B144" s="367" t="s">
        <v>22</v>
      </c>
      <c r="C144" s="367"/>
      <c r="D144" s="692" t="s">
        <v>479</v>
      </c>
      <c r="E144" s="693"/>
      <c r="F144" s="693"/>
      <c r="G144" s="693"/>
      <c r="H144" s="693"/>
      <c r="I144" s="693"/>
      <c r="J144" s="694"/>
      <c r="K144" s="684" t="s">
        <v>113</v>
      </c>
      <c r="L144" s="685"/>
      <c r="M144" s="685"/>
      <c r="N144" s="685"/>
      <c r="O144" s="685"/>
      <c r="P144" s="685"/>
      <c r="Q144" s="685"/>
      <c r="R144" s="685"/>
      <c r="S144" s="382" t="s">
        <v>56</v>
      </c>
      <c r="T144" s="383"/>
    </row>
    <row r="145" spans="2:20" s="6" customFormat="1" ht="158.1" customHeight="1" x14ac:dyDescent="0.2">
      <c r="B145" s="367" t="s">
        <v>57</v>
      </c>
      <c r="C145" s="367"/>
      <c r="D145" s="692" t="s">
        <v>480</v>
      </c>
      <c r="E145" s="693"/>
      <c r="F145" s="693"/>
      <c r="G145" s="693"/>
      <c r="H145" s="693"/>
      <c r="I145" s="693"/>
      <c r="J145" s="694"/>
      <c r="K145" s="343" t="s">
        <v>58</v>
      </c>
      <c r="L145" s="343"/>
      <c r="M145" s="343"/>
      <c r="N145" s="343"/>
      <c r="O145" s="343"/>
      <c r="P145" s="343"/>
      <c r="Q145" s="343"/>
      <c r="R145" s="343"/>
      <c r="S145" s="379" t="s">
        <v>59</v>
      </c>
      <c r="T145" s="380"/>
    </row>
    <row r="146" spans="2:20" s="6" customFormat="1" ht="22.5" customHeight="1" x14ac:dyDescent="0.2">
      <c r="B146" s="384"/>
      <c r="C146" s="385"/>
      <c r="D146" s="385"/>
      <c r="E146" s="385"/>
      <c r="F146" s="385"/>
      <c r="G146" s="385"/>
      <c r="H146" s="385"/>
      <c r="I146" s="385"/>
      <c r="J146" s="385"/>
      <c r="K146" s="385"/>
      <c r="L146" s="385"/>
      <c r="M146" s="385"/>
      <c r="N146" s="385"/>
      <c r="O146" s="385"/>
      <c r="P146" s="385"/>
      <c r="Q146" s="385"/>
      <c r="R146" s="385"/>
      <c r="S146" s="385"/>
      <c r="T146" s="386"/>
    </row>
    <row r="147" spans="2:20" s="3" customFormat="1" ht="22.5" customHeight="1" x14ac:dyDescent="0.2">
      <c r="B147" s="297" t="s">
        <v>114</v>
      </c>
      <c r="C147" s="298"/>
      <c r="D147" s="298"/>
      <c r="E147" s="298"/>
      <c r="F147" s="298"/>
      <c r="G147" s="298"/>
      <c r="H147" s="298"/>
      <c r="I147" s="298"/>
      <c r="J147" s="298"/>
      <c r="K147" s="298"/>
      <c r="L147" s="298"/>
      <c r="M147" s="298"/>
      <c r="N147" s="298"/>
      <c r="O147" s="298"/>
      <c r="P147" s="298"/>
      <c r="Q147" s="298"/>
      <c r="R147" s="298"/>
      <c r="S147" s="298"/>
      <c r="T147" s="299"/>
    </row>
    <row r="148" spans="2:20" s="3" customFormat="1" ht="29.25" customHeight="1" x14ac:dyDescent="0.2">
      <c r="B148" s="4"/>
      <c r="C148" s="4"/>
      <c r="D148" s="4"/>
      <c r="E148" s="4"/>
      <c r="F148" s="4"/>
      <c r="G148" s="100"/>
      <c r="H148" s="4"/>
      <c r="I148" s="5"/>
      <c r="J148" s="4"/>
      <c r="K148" s="4"/>
      <c r="L148" s="368"/>
      <c r="M148" s="369"/>
      <c r="N148" s="369"/>
      <c r="O148" s="369"/>
      <c r="P148" s="369"/>
      <c r="Q148" s="369"/>
      <c r="R148" s="369"/>
      <c r="S148" s="369"/>
      <c r="T148" s="370"/>
    </row>
    <row r="149" spans="2:20" s="3" customFormat="1" ht="22.5" customHeight="1" x14ac:dyDescent="0.2">
      <c r="B149" s="355" t="s">
        <v>60</v>
      </c>
      <c r="C149" s="357"/>
      <c r="D149" s="357"/>
      <c r="E149" s="357"/>
      <c r="F149" s="357"/>
      <c r="G149" s="357"/>
      <c r="H149" s="357"/>
      <c r="I149" s="357"/>
      <c r="J149" s="357"/>
      <c r="K149" s="356"/>
      <c r="L149" s="371"/>
      <c r="M149" s="372"/>
      <c r="N149" s="372"/>
      <c r="O149" s="372"/>
      <c r="P149" s="372"/>
      <c r="Q149" s="372"/>
      <c r="R149" s="372"/>
      <c r="S149" s="372"/>
      <c r="T149" s="373"/>
    </row>
    <row r="150" spans="2:20" s="3" customFormat="1" ht="28.5" customHeight="1" x14ac:dyDescent="0.2">
      <c r="B150" s="367" t="s">
        <v>61</v>
      </c>
      <c r="C150" s="367"/>
      <c r="D150" s="367"/>
      <c r="E150" s="355" t="s">
        <v>430</v>
      </c>
      <c r="F150" s="356"/>
      <c r="G150" s="8" t="s">
        <v>62</v>
      </c>
      <c r="H150" s="9" t="s">
        <v>63</v>
      </c>
      <c r="I150" s="10" t="s">
        <v>64</v>
      </c>
      <c r="J150" s="96" t="s">
        <v>65</v>
      </c>
      <c r="K150" s="96" t="s">
        <v>66</v>
      </c>
      <c r="L150" s="371"/>
      <c r="M150" s="372"/>
      <c r="N150" s="372"/>
      <c r="O150" s="372"/>
      <c r="P150" s="372"/>
      <c r="Q150" s="372"/>
      <c r="R150" s="372"/>
      <c r="S150" s="372"/>
      <c r="T150" s="373"/>
    </row>
    <row r="151" spans="2:20" s="3" customFormat="1" ht="25.5" customHeight="1" x14ac:dyDescent="0.2">
      <c r="B151" s="280" t="s">
        <v>67</v>
      </c>
      <c r="C151" s="281"/>
      <c r="D151" s="282"/>
      <c r="E151" s="341">
        <v>38.89</v>
      </c>
      <c r="F151" s="342"/>
      <c r="G151" s="13">
        <f>+E164</f>
        <v>0.63790000000000002</v>
      </c>
      <c r="H151" s="27">
        <f>+G164</f>
        <v>0.76859999999999995</v>
      </c>
      <c r="I151" s="11">
        <v>42684</v>
      </c>
      <c r="J151" s="11">
        <v>44923</v>
      </c>
      <c r="K151" s="12">
        <f t="shared" ref="K151:K158" si="0">+J151-I151</f>
        <v>2239</v>
      </c>
      <c r="L151" s="371"/>
      <c r="M151" s="372"/>
      <c r="N151" s="372"/>
      <c r="O151" s="372"/>
      <c r="P151" s="372"/>
      <c r="Q151" s="372"/>
      <c r="R151" s="372"/>
      <c r="S151" s="372"/>
      <c r="T151" s="373"/>
    </row>
    <row r="152" spans="2:20" s="3" customFormat="1" ht="15" customHeight="1" x14ac:dyDescent="0.2">
      <c r="B152" s="280" t="s">
        <v>68</v>
      </c>
      <c r="C152" s="281"/>
      <c r="D152" s="282"/>
      <c r="E152" s="341">
        <v>21.84</v>
      </c>
      <c r="F152" s="342"/>
      <c r="G152" s="13">
        <f>+F210</f>
        <v>0.45399999999999996</v>
      </c>
      <c r="H152" s="27">
        <f>+H210</f>
        <v>0.57950000000000002</v>
      </c>
      <c r="I152" s="11">
        <v>43044</v>
      </c>
      <c r="J152" s="11">
        <v>44772</v>
      </c>
      <c r="K152" s="12">
        <f t="shared" si="0"/>
        <v>1728</v>
      </c>
      <c r="L152" s="371"/>
      <c r="M152" s="372"/>
      <c r="N152" s="372"/>
      <c r="O152" s="372"/>
      <c r="P152" s="372"/>
      <c r="Q152" s="372"/>
      <c r="R152" s="372"/>
      <c r="S152" s="372"/>
      <c r="T152" s="373"/>
    </row>
    <row r="153" spans="2:20" s="3" customFormat="1" ht="30.75" customHeight="1" x14ac:dyDescent="0.2">
      <c r="B153" s="280" t="s">
        <v>69</v>
      </c>
      <c r="C153" s="281"/>
      <c r="D153" s="282"/>
      <c r="E153" s="341">
        <v>0</v>
      </c>
      <c r="F153" s="342"/>
      <c r="G153" s="149">
        <f>F248</f>
        <v>1</v>
      </c>
      <c r="H153" s="150">
        <f>H248</f>
        <v>1</v>
      </c>
      <c r="I153" s="11">
        <v>42689</v>
      </c>
      <c r="J153" s="11">
        <v>42840</v>
      </c>
      <c r="K153" s="12">
        <f t="shared" si="0"/>
        <v>151</v>
      </c>
      <c r="L153" s="371"/>
      <c r="M153" s="372"/>
      <c r="N153" s="372"/>
      <c r="O153" s="372"/>
      <c r="P153" s="372"/>
      <c r="Q153" s="372"/>
      <c r="R153" s="372"/>
      <c r="S153" s="372"/>
      <c r="T153" s="373"/>
    </row>
    <row r="154" spans="2:20" s="3" customFormat="1" ht="25.5" customHeight="1" x14ac:dyDescent="0.2">
      <c r="B154" s="280" t="s">
        <v>70</v>
      </c>
      <c r="C154" s="281"/>
      <c r="D154" s="282"/>
      <c r="E154" s="341">
        <v>34.69</v>
      </c>
      <c r="F154" s="342"/>
      <c r="G154" s="13">
        <f>+E263</f>
        <v>0.70760000000000001</v>
      </c>
      <c r="H154" s="27">
        <f>+G263</f>
        <v>0.80259999999999998</v>
      </c>
      <c r="I154" s="11">
        <v>42684</v>
      </c>
      <c r="J154" s="11">
        <v>44923</v>
      </c>
      <c r="K154" s="12">
        <f t="shared" si="0"/>
        <v>2239</v>
      </c>
      <c r="L154" s="371"/>
      <c r="M154" s="372"/>
      <c r="N154" s="372"/>
      <c r="O154" s="372"/>
      <c r="P154" s="372"/>
      <c r="Q154" s="372"/>
      <c r="R154" s="372"/>
      <c r="S154" s="372"/>
      <c r="T154" s="373"/>
    </row>
    <row r="155" spans="2:20" s="3" customFormat="1" ht="23.25" customHeight="1" x14ac:dyDescent="0.2">
      <c r="B155" s="280" t="s">
        <v>578</v>
      </c>
      <c r="C155" s="281"/>
      <c r="D155" s="282"/>
      <c r="E155" s="358">
        <v>4.58</v>
      </c>
      <c r="F155" s="359"/>
      <c r="G155" s="149">
        <f>+H286</f>
        <v>1</v>
      </c>
      <c r="H155" s="150">
        <f>+H283</f>
        <v>1</v>
      </c>
      <c r="I155" s="11">
        <v>42684</v>
      </c>
      <c r="J155" s="11">
        <v>43895</v>
      </c>
      <c r="K155" s="364">
        <f t="shared" si="0"/>
        <v>1211</v>
      </c>
      <c r="L155" s="371"/>
      <c r="M155" s="372"/>
      <c r="N155" s="372"/>
      <c r="O155" s="372"/>
      <c r="P155" s="372"/>
      <c r="Q155" s="372"/>
      <c r="R155" s="372"/>
      <c r="S155" s="372"/>
      <c r="T155" s="373"/>
    </row>
    <row r="156" spans="2:20" s="3" customFormat="1" ht="22.5" customHeight="1" x14ac:dyDescent="0.2">
      <c r="B156" s="280" t="s">
        <v>579</v>
      </c>
      <c r="C156" s="281"/>
      <c r="D156" s="282"/>
      <c r="E156" s="360"/>
      <c r="F156" s="361"/>
      <c r="G156" s="149">
        <f>+F296</f>
        <v>1</v>
      </c>
      <c r="H156" s="150">
        <f>+H296</f>
        <v>1</v>
      </c>
      <c r="I156" s="11">
        <v>42684</v>
      </c>
      <c r="J156" s="11">
        <v>43895</v>
      </c>
      <c r="K156" s="365"/>
      <c r="L156" s="371"/>
      <c r="M156" s="372"/>
      <c r="N156" s="372"/>
      <c r="O156" s="372"/>
      <c r="P156" s="372"/>
      <c r="Q156" s="372"/>
      <c r="R156" s="372"/>
      <c r="S156" s="372"/>
      <c r="T156" s="373"/>
    </row>
    <row r="157" spans="2:20" s="18" customFormat="1" ht="19.5" customHeight="1" x14ac:dyDescent="0.2">
      <c r="B157" s="280" t="s">
        <v>100</v>
      </c>
      <c r="C157" s="281"/>
      <c r="D157" s="282"/>
      <c r="E157" s="362"/>
      <c r="F157" s="363"/>
      <c r="G157" s="149">
        <v>1</v>
      </c>
      <c r="H157" s="150">
        <v>1</v>
      </c>
      <c r="I157" s="14"/>
      <c r="J157" s="14"/>
      <c r="K157" s="366"/>
      <c r="L157" s="371"/>
      <c r="M157" s="372"/>
      <c r="N157" s="372"/>
      <c r="O157" s="372"/>
      <c r="P157" s="372"/>
      <c r="Q157" s="372"/>
      <c r="R157" s="372"/>
      <c r="S157" s="372"/>
      <c r="T157" s="373"/>
    </row>
    <row r="158" spans="2:20" s="18" customFormat="1" ht="21.75" customHeight="1" x14ac:dyDescent="0.25">
      <c r="B158" s="355" t="s">
        <v>71</v>
      </c>
      <c r="C158" s="357"/>
      <c r="D158" s="356"/>
      <c r="E158" s="678">
        <f>SUM(E151:F155)</f>
        <v>100</v>
      </c>
      <c r="F158" s="679"/>
      <c r="G158" s="146">
        <f>+G151*E151+G152*E152+G153*E153+G154*E154+G156*E155</f>
        <v>63.849935000000002</v>
      </c>
      <c r="H158" s="146">
        <f>+H151*E151+H152*E152+H153*E153+H154*E154+H157*E155</f>
        <v>74.969328000000004</v>
      </c>
      <c r="I158" s="147">
        <v>42684</v>
      </c>
      <c r="J158" s="147">
        <v>44549</v>
      </c>
      <c r="K158" s="148">
        <f t="shared" si="0"/>
        <v>1865</v>
      </c>
      <c r="L158" s="371"/>
      <c r="M158" s="372"/>
      <c r="N158" s="372"/>
      <c r="O158" s="372"/>
      <c r="P158" s="372"/>
      <c r="Q158" s="372"/>
      <c r="R158" s="372"/>
      <c r="S158" s="372"/>
      <c r="T158" s="373"/>
    </row>
    <row r="159" spans="2:20" s="18" customFormat="1" ht="14.25" x14ac:dyDescent="0.2">
      <c r="B159" s="97"/>
      <c r="C159" s="97"/>
      <c r="D159" s="97"/>
      <c r="E159" s="13"/>
      <c r="F159" s="13"/>
      <c r="G159" s="15"/>
      <c r="H159" s="14"/>
      <c r="I159" s="16"/>
      <c r="J159" s="14"/>
      <c r="K159" s="14"/>
      <c r="L159" s="374"/>
      <c r="M159" s="375"/>
      <c r="N159" s="375"/>
      <c r="O159" s="375"/>
      <c r="P159" s="375"/>
      <c r="Q159" s="375"/>
      <c r="R159" s="375"/>
      <c r="S159" s="375"/>
      <c r="T159" s="376"/>
    </row>
    <row r="160" spans="2:20" s="3" customFormat="1" ht="15" customHeight="1" x14ac:dyDescent="0.2">
      <c r="B160" s="680" t="s">
        <v>72</v>
      </c>
      <c r="C160" s="681"/>
      <c r="D160" s="681"/>
      <c r="E160" s="681"/>
      <c r="F160" s="681"/>
      <c r="G160" s="681"/>
      <c r="H160" s="681"/>
      <c r="I160" s="681"/>
      <c r="J160" s="681"/>
      <c r="K160" s="681"/>
      <c r="L160" s="681"/>
      <c r="M160" s="681"/>
      <c r="N160" s="681"/>
      <c r="O160" s="681"/>
      <c r="P160" s="681"/>
      <c r="Q160" s="681"/>
      <c r="R160" s="681"/>
      <c r="S160" s="681"/>
      <c r="T160" s="682"/>
    </row>
    <row r="161" spans="2:20" s="3" customFormat="1" ht="22.5" customHeight="1" x14ac:dyDescent="0.2">
      <c r="B161" s="338" t="s">
        <v>487</v>
      </c>
      <c r="C161" s="339"/>
      <c r="D161" s="339"/>
      <c r="E161" s="339"/>
      <c r="F161" s="339"/>
      <c r="G161" s="339"/>
      <c r="H161" s="339"/>
      <c r="I161" s="339"/>
      <c r="J161" s="339"/>
      <c r="K161" s="339"/>
      <c r="L161" s="339"/>
      <c r="M161" s="339"/>
      <c r="N161" s="339"/>
      <c r="O161" s="339"/>
      <c r="P161" s="339"/>
      <c r="Q161" s="339"/>
      <c r="R161" s="339"/>
      <c r="S161" s="339"/>
      <c r="T161" s="340"/>
    </row>
    <row r="162" spans="2:20" s="3" customFormat="1" ht="33.75" customHeight="1" x14ac:dyDescent="0.2">
      <c r="B162" s="303" t="s">
        <v>115</v>
      </c>
      <c r="C162" s="304"/>
      <c r="D162" s="304"/>
      <c r="E162" s="304"/>
      <c r="F162" s="304"/>
      <c r="G162" s="304"/>
      <c r="H162" s="304"/>
      <c r="I162" s="304"/>
      <c r="J162" s="304"/>
      <c r="K162" s="305"/>
      <c r="L162" s="653"/>
      <c r="M162" s="654"/>
      <c r="N162" s="654"/>
      <c r="O162" s="654"/>
      <c r="P162" s="654"/>
      <c r="Q162" s="654"/>
      <c r="R162" s="654"/>
      <c r="S162" s="654"/>
      <c r="T162" s="655"/>
    </row>
    <row r="163" spans="2:20" s="3" customFormat="1" ht="22.5" customHeight="1" x14ac:dyDescent="0.2">
      <c r="B163" s="278" t="s">
        <v>73</v>
      </c>
      <c r="C163" s="278"/>
      <c r="D163" s="278"/>
      <c r="E163" s="333" t="s">
        <v>431</v>
      </c>
      <c r="F163" s="334"/>
      <c r="G163" s="278" t="s">
        <v>63</v>
      </c>
      <c r="H163" s="278"/>
      <c r="I163" s="278" t="s">
        <v>74</v>
      </c>
      <c r="J163" s="278"/>
      <c r="K163" s="278"/>
      <c r="L163" s="656"/>
      <c r="M163" s="657"/>
      <c r="N163" s="657"/>
      <c r="O163" s="657"/>
      <c r="P163" s="657"/>
      <c r="Q163" s="657"/>
      <c r="R163" s="657"/>
      <c r="S163" s="657"/>
      <c r="T163" s="658"/>
    </row>
    <row r="164" spans="2:20" s="3" customFormat="1" ht="22.5" customHeight="1" x14ac:dyDescent="0.2">
      <c r="B164" s="321" t="s">
        <v>75</v>
      </c>
      <c r="C164" s="321"/>
      <c r="D164" s="321"/>
      <c r="E164" s="546">
        <f>+G167</f>
        <v>0.63790000000000002</v>
      </c>
      <c r="F164" s="547"/>
      <c r="G164" s="332">
        <v>0.76859999999999995</v>
      </c>
      <c r="H164" s="332"/>
      <c r="I164" s="319">
        <f>E164-G164</f>
        <v>-0.13069999999999993</v>
      </c>
      <c r="J164" s="319"/>
      <c r="K164" s="319"/>
      <c r="L164" s="656"/>
      <c r="M164" s="657"/>
      <c r="N164" s="657"/>
      <c r="O164" s="657"/>
      <c r="P164" s="657"/>
      <c r="Q164" s="657"/>
      <c r="R164" s="657"/>
      <c r="S164" s="657"/>
      <c r="T164" s="658"/>
    </row>
    <row r="165" spans="2:20" s="3" customFormat="1" ht="22.5" customHeight="1" x14ac:dyDescent="0.2">
      <c r="B165" s="384"/>
      <c r="C165" s="385"/>
      <c r="D165" s="385"/>
      <c r="E165" s="385"/>
      <c r="F165" s="385"/>
      <c r="G165" s="385"/>
      <c r="H165" s="385"/>
      <c r="I165" s="385"/>
      <c r="J165" s="385"/>
      <c r="K165" s="386"/>
      <c r="L165" s="656"/>
      <c r="M165" s="657"/>
      <c r="N165" s="657"/>
      <c r="O165" s="657"/>
      <c r="P165" s="657"/>
      <c r="Q165" s="657"/>
      <c r="R165" s="657"/>
      <c r="S165" s="657"/>
      <c r="T165" s="658"/>
    </row>
    <row r="166" spans="2:20" s="3" customFormat="1" ht="32.25" customHeight="1" x14ac:dyDescent="0.2">
      <c r="B166" s="278" t="s">
        <v>76</v>
      </c>
      <c r="C166" s="278"/>
      <c r="D166" s="278" t="s">
        <v>65</v>
      </c>
      <c r="E166" s="278"/>
      <c r="F166" s="93" t="s">
        <v>77</v>
      </c>
      <c r="G166" s="319" t="s">
        <v>78</v>
      </c>
      <c r="H166" s="319"/>
      <c r="I166" s="93" t="s">
        <v>79</v>
      </c>
      <c r="J166" s="319" t="s">
        <v>80</v>
      </c>
      <c r="K166" s="319"/>
      <c r="L166" s="656"/>
      <c r="M166" s="657"/>
      <c r="N166" s="657"/>
      <c r="O166" s="657"/>
      <c r="P166" s="657"/>
      <c r="Q166" s="657"/>
      <c r="R166" s="657"/>
      <c r="S166" s="657"/>
      <c r="T166" s="658"/>
    </row>
    <row r="167" spans="2:20" s="3" customFormat="1" ht="29.25" customHeight="1" x14ac:dyDescent="0.2">
      <c r="B167" s="318">
        <f>I151</f>
        <v>42684</v>
      </c>
      <c r="C167" s="462"/>
      <c r="D167" s="318">
        <f>J151</f>
        <v>44923</v>
      </c>
      <c r="E167" s="462"/>
      <c r="F167" s="17">
        <f>K151</f>
        <v>2239</v>
      </c>
      <c r="G167" s="546">
        <v>0.63790000000000002</v>
      </c>
      <c r="H167" s="683"/>
      <c r="I167" s="683"/>
      <c r="J167" s="683"/>
      <c r="K167" s="547"/>
      <c r="L167" s="656"/>
      <c r="M167" s="657"/>
      <c r="N167" s="657"/>
      <c r="O167" s="657"/>
      <c r="P167" s="657"/>
      <c r="Q167" s="657"/>
      <c r="R167" s="657"/>
      <c r="S167" s="657"/>
      <c r="T167" s="658"/>
    </row>
    <row r="168" spans="2:20" s="3" customFormat="1" ht="25.5" customHeight="1" x14ac:dyDescent="0.2">
      <c r="B168" s="384"/>
      <c r="C168" s="385"/>
      <c r="D168" s="385"/>
      <c r="E168" s="385"/>
      <c r="F168" s="385"/>
      <c r="G168" s="385"/>
      <c r="H168" s="385"/>
      <c r="I168" s="385"/>
      <c r="J168" s="385"/>
      <c r="K168" s="386"/>
      <c r="L168" s="656"/>
      <c r="M168" s="657"/>
      <c r="N168" s="657"/>
      <c r="O168" s="657"/>
      <c r="P168" s="657"/>
      <c r="Q168" s="657"/>
      <c r="R168" s="657"/>
      <c r="S168" s="657"/>
      <c r="T168" s="658"/>
    </row>
    <row r="169" spans="2:20" s="3" customFormat="1" ht="19.5" customHeight="1" x14ac:dyDescent="0.2">
      <c r="B169" s="303" t="s">
        <v>81</v>
      </c>
      <c r="C169" s="304"/>
      <c r="D169" s="304"/>
      <c r="E169" s="304"/>
      <c r="F169" s="304"/>
      <c r="G169" s="304"/>
      <c r="H169" s="304"/>
      <c r="I169" s="304"/>
      <c r="J169" s="304"/>
      <c r="K169" s="305"/>
      <c r="L169" s="659"/>
      <c r="M169" s="660"/>
      <c r="N169" s="660"/>
      <c r="O169" s="660"/>
      <c r="P169" s="660"/>
      <c r="Q169" s="660"/>
      <c r="R169" s="660"/>
      <c r="S169" s="660"/>
      <c r="T169" s="661"/>
    </row>
    <row r="170" spans="2:20" s="3" customFormat="1" ht="22.5" customHeight="1" x14ac:dyDescent="0.2">
      <c r="B170" s="549" t="s">
        <v>82</v>
      </c>
      <c r="C170" s="549"/>
      <c r="D170" s="549"/>
      <c r="E170" s="549"/>
      <c r="F170" s="354" t="s">
        <v>640</v>
      </c>
      <c r="G170" s="354"/>
      <c r="H170" s="354"/>
      <c r="I170" s="354"/>
      <c r="J170" s="608" t="s">
        <v>83</v>
      </c>
      <c r="K170" s="609"/>
      <c r="L170" s="609"/>
      <c r="M170" s="609"/>
      <c r="N170" s="609"/>
      <c r="O170" s="609"/>
      <c r="P170" s="609"/>
      <c r="Q170" s="609"/>
      <c r="R170" s="609"/>
      <c r="S170" s="609"/>
      <c r="T170" s="610"/>
    </row>
    <row r="171" spans="2:20" s="3" customFormat="1" ht="19.5" customHeight="1" x14ac:dyDescent="0.2">
      <c r="B171" s="549" t="s">
        <v>84</v>
      </c>
      <c r="C171" s="549"/>
      <c r="D171" s="549" t="s">
        <v>432</v>
      </c>
      <c r="E171" s="549"/>
      <c r="F171" s="354"/>
      <c r="G171" s="354"/>
      <c r="H171" s="354"/>
      <c r="I171" s="354"/>
      <c r="J171" s="611"/>
      <c r="K171" s="612"/>
      <c r="L171" s="612"/>
      <c r="M171" s="612"/>
      <c r="N171" s="612"/>
      <c r="O171" s="612"/>
      <c r="P171" s="612"/>
      <c r="Q171" s="612"/>
      <c r="R171" s="612"/>
      <c r="S171" s="612"/>
      <c r="T171" s="613"/>
    </row>
    <row r="172" spans="2:20" s="3" customFormat="1" ht="66.599999999999994" customHeight="1" x14ac:dyDescent="0.2">
      <c r="B172" s="288" t="s">
        <v>486</v>
      </c>
      <c r="C172" s="289"/>
      <c r="D172" s="288" t="s">
        <v>583</v>
      </c>
      <c r="E172" s="289"/>
      <c r="F172" s="288" t="s">
        <v>1003</v>
      </c>
      <c r="G172" s="290"/>
      <c r="H172" s="290"/>
      <c r="I172" s="289"/>
      <c r="J172" s="291" t="s">
        <v>1062</v>
      </c>
      <c r="K172" s="292"/>
      <c r="L172" s="292"/>
      <c r="M172" s="292"/>
      <c r="N172" s="292"/>
      <c r="O172" s="292"/>
      <c r="P172" s="292"/>
      <c r="Q172" s="292"/>
      <c r="R172" s="292"/>
      <c r="S172" s="292"/>
      <c r="T172" s="293"/>
    </row>
    <row r="173" spans="2:20" s="3" customFormat="1" ht="102.6" customHeight="1" x14ac:dyDescent="0.2">
      <c r="B173" s="288" t="s">
        <v>616</v>
      </c>
      <c r="C173" s="289"/>
      <c r="D173" s="288" t="s">
        <v>651</v>
      </c>
      <c r="E173" s="289"/>
      <c r="F173" s="294" t="s">
        <v>935</v>
      </c>
      <c r="G173" s="295"/>
      <c r="H173" s="295"/>
      <c r="I173" s="296"/>
      <c r="J173" s="291" t="s">
        <v>1063</v>
      </c>
      <c r="K173" s="292"/>
      <c r="L173" s="292"/>
      <c r="M173" s="292"/>
      <c r="N173" s="292"/>
      <c r="O173" s="292"/>
      <c r="P173" s="292"/>
      <c r="Q173" s="292"/>
      <c r="R173" s="292"/>
      <c r="S173" s="292"/>
      <c r="T173" s="293"/>
    </row>
    <row r="174" spans="2:20" s="3" customFormat="1" ht="45" customHeight="1" x14ac:dyDescent="0.2">
      <c r="B174" s="288" t="s">
        <v>651</v>
      </c>
      <c r="C174" s="289"/>
      <c r="D174" s="288" t="s">
        <v>666</v>
      </c>
      <c r="E174" s="289"/>
      <c r="F174" s="294" t="s">
        <v>936</v>
      </c>
      <c r="G174" s="295"/>
      <c r="H174" s="295"/>
      <c r="I174" s="296"/>
      <c r="J174" s="291" t="s">
        <v>952</v>
      </c>
      <c r="K174" s="292"/>
      <c r="L174" s="292"/>
      <c r="M174" s="292"/>
      <c r="N174" s="292"/>
      <c r="O174" s="292"/>
      <c r="P174" s="292"/>
      <c r="Q174" s="292"/>
      <c r="R174" s="292"/>
      <c r="S174" s="292"/>
      <c r="T174" s="293"/>
    </row>
    <row r="175" spans="2:20" s="3" customFormat="1" ht="48.6" customHeight="1" x14ac:dyDescent="0.2">
      <c r="B175" s="288" t="s">
        <v>659</v>
      </c>
      <c r="C175" s="289"/>
      <c r="D175" s="288" t="s">
        <v>660</v>
      </c>
      <c r="E175" s="289"/>
      <c r="F175" s="294" t="s">
        <v>667</v>
      </c>
      <c r="G175" s="295"/>
      <c r="H175" s="295"/>
      <c r="I175" s="296"/>
      <c r="J175" s="291" t="s">
        <v>937</v>
      </c>
      <c r="K175" s="292"/>
      <c r="L175" s="292"/>
      <c r="M175" s="292"/>
      <c r="N175" s="292"/>
      <c r="O175" s="292"/>
      <c r="P175" s="292"/>
      <c r="Q175" s="292"/>
      <c r="R175" s="292"/>
      <c r="S175" s="292"/>
      <c r="T175" s="293"/>
    </row>
    <row r="176" spans="2:20" s="3" customFormat="1" ht="54.6" customHeight="1" x14ac:dyDescent="0.2">
      <c r="B176" s="288" t="s">
        <v>660</v>
      </c>
      <c r="C176" s="289"/>
      <c r="D176" s="288" t="s">
        <v>750</v>
      </c>
      <c r="E176" s="289"/>
      <c r="F176" s="294" t="s">
        <v>667</v>
      </c>
      <c r="G176" s="295"/>
      <c r="H176" s="295"/>
      <c r="I176" s="296"/>
      <c r="J176" s="291" t="s">
        <v>1033</v>
      </c>
      <c r="K176" s="292"/>
      <c r="L176" s="292"/>
      <c r="M176" s="292"/>
      <c r="N176" s="292"/>
      <c r="O176" s="292"/>
      <c r="P176" s="292"/>
      <c r="Q176" s="292"/>
      <c r="R176" s="292"/>
      <c r="S176" s="292"/>
      <c r="T176" s="293"/>
    </row>
    <row r="177" spans="2:20" s="3" customFormat="1" ht="61.9" customHeight="1" x14ac:dyDescent="0.2">
      <c r="B177" s="288" t="s">
        <v>584</v>
      </c>
      <c r="C177" s="289"/>
      <c r="D177" s="288"/>
      <c r="E177" s="289"/>
      <c r="F177" s="294" t="s">
        <v>953</v>
      </c>
      <c r="G177" s="295"/>
      <c r="H177" s="295"/>
      <c r="I177" s="296"/>
      <c r="J177" s="291" t="s">
        <v>1034</v>
      </c>
      <c r="K177" s="292"/>
      <c r="L177" s="292"/>
      <c r="M177" s="292"/>
      <c r="N177" s="292"/>
      <c r="O177" s="292"/>
      <c r="P177" s="292"/>
      <c r="Q177" s="292"/>
      <c r="R177" s="292"/>
      <c r="S177" s="292"/>
      <c r="T177" s="293"/>
    </row>
    <row r="178" spans="2:20" s="3" customFormat="1" ht="60.6" customHeight="1" x14ac:dyDescent="0.2">
      <c r="B178" s="294" t="s">
        <v>954</v>
      </c>
      <c r="C178" s="296"/>
      <c r="D178" s="288" t="s">
        <v>980</v>
      </c>
      <c r="E178" s="289"/>
      <c r="F178" s="294" t="s">
        <v>955</v>
      </c>
      <c r="G178" s="295"/>
      <c r="H178" s="295"/>
      <c r="I178" s="296"/>
      <c r="J178" s="291" t="s">
        <v>1035</v>
      </c>
      <c r="K178" s="292"/>
      <c r="L178" s="292"/>
      <c r="M178" s="292"/>
      <c r="N178" s="292"/>
      <c r="O178" s="292"/>
      <c r="P178" s="292"/>
      <c r="Q178" s="292"/>
      <c r="R178" s="292"/>
      <c r="S178" s="292"/>
      <c r="T178" s="293"/>
    </row>
    <row r="179" spans="2:20" s="3" customFormat="1" ht="64.900000000000006" customHeight="1" x14ac:dyDescent="0.2">
      <c r="B179" s="294" t="s">
        <v>701</v>
      </c>
      <c r="C179" s="296"/>
      <c r="D179" s="288"/>
      <c r="E179" s="289"/>
      <c r="F179" s="294" t="s">
        <v>751</v>
      </c>
      <c r="G179" s="295"/>
      <c r="H179" s="295"/>
      <c r="I179" s="296"/>
      <c r="J179" s="291" t="s">
        <v>1036</v>
      </c>
      <c r="K179" s="292"/>
      <c r="L179" s="292"/>
      <c r="M179" s="292"/>
      <c r="N179" s="292"/>
      <c r="O179" s="292"/>
      <c r="P179" s="292"/>
      <c r="Q179" s="292"/>
      <c r="R179" s="292"/>
      <c r="S179" s="292"/>
      <c r="T179" s="293"/>
    </row>
    <row r="180" spans="2:20" s="3" customFormat="1" ht="52.15" customHeight="1" x14ac:dyDescent="0.2">
      <c r="B180" s="294" t="s">
        <v>753</v>
      </c>
      <c r="C180" s="296"/>
      <c r="D180" s="288" t="s">
        <v>754</v>
      </c>
      <c r="E180" s="289"/>
      <c r="F180" s="288" t="s">
        <v>755</v>
      </c>
      <c r="G180" s="290"/>
      <c r="H180" s="290"/>
      <c r="I180" s="289"/>
      <c r="J180" s="291" t="s">
        <v>1037</v>
      </c>
      <c r="K180" s="292"/>
      <c r="L180" s="292"/>
      <c r="M180" s="292"/>
      <c r="N180" s="292"/>
      <c r="O180" s="292"/>
      <c r="P180" s="292"/>
      <c r="Q180" s="292"/>
      <c r="R180" s="292"/>
      <c r="S180" s="292"/>
      <c r="T180" s="293"/>
    </row>
    <row r="181" spans="2:20" s="3" customFormat="1" ht="58.15" customHeight="1" x14ac:dyDescent="0.2">
      <c r="B181" s="294" t="s">
        <v>630</v>
      </c>
      <c r="C181" s="296"/>
      <c r="D181" s="288"/>
      <c r="E181" s="289"/>
      <c r="F181" s="288" t="s">
        <v>661</v>
      </c>
      <c r="G181" s="290"/>
      <c r="H181" s="290"/>
      <c r="I181" s="289"/>
      <c r="J181" s="291" t="s">
        <v>1038</v>
      </c>
      <c r="K181" s="292"/>
      <c r="L181" s="292"/>
      <c r="M181" s="292"/>
      <c r="N181" s="292"/>
      <c r="O181" s="292"/>
      <c r="P181" s="292"/>
      <c r="Q181" s="292"/>
      <c r="R181" s="292"/>
      <c r="S181" s="292"/>
      <c r="T181" s="293"/>
    </row>
    <row r="182" spans="2:20" s="3" customFormat="1" ht="64.150000000000006" customHeight="1" x14ac:dyDescent="0.2">
      <c r="B182" s="294" t="s">
        <v>617</v>
      </c>
      <c r="C182" s="296"/>
      <c r="D182" s="288"/>
      <c r="E182" s="289"/>
      <c r="F182" s="288" t="s">
        <v>662</v>
      </c>
      <c r="G182" s="290"/>
      <c r="H182" s="290"/>
      <c r="I182" s="289"/>
      <c r="J182" s="291" t="s">
        <v>1039</v>
      </c>
      <c r="K182" s="292"/>
      <c r="L182" s="292"/>
      <c r="M182" s="292"/>
      <c r="N182" s="292"/>
      <c r="O182" s="292"/>
      <c r="P182" s="292"/>
      <c r="Q182" s="292"/>
      <c r="R182" s="292"/>
      <c r="S182" s="292"/>
      <c r="T182" s="293"/>
    </row>
    <row r="183" spans="2:20" s="3" customFormat="1" ht="51" customHeight="1" x14ac:dyDescent="0.2">
      <c r="B183" s="294" t="s">
        <v>774</v>
      </c>
      <c r="C183" s="296"/>
      <c r="D183" s="288"/>
      <c r="E183" s="289"/>
      <c r="F183" s="288" t="s">
        <v>755</v>
      </c>
      <c r="G183" s="290"/>
      <c r="H183" s="290"/>
      <c r="I183" s="289"/>
      <c r="J183" s="291" t="s">
        <v>1040</v>
      </c>
      <c r="K183" s="292"/>
      <c r="L183" s="292"/>
      <c r="M183" s="292"/>
      <c r="N183" s="292"/>
      <c r="O183" s="292"/>
      <c r="P183" s="292"/>
      <c r="Q183" s="292"/>
      <c r="R183" s="292"/>
      <c r="S183" s="292"/>
      <c r="T183" s="293"/>
    </row>
    <row r="184" spans="2:20" s="3" customFormat="1" ht="32.450000000000003" customHeight="1" x14ac:dyDescent="0.2">
      <c r="B184" s="294" t="s">
        <v>652</v>
      </c>
      <c r="C184" s="296"/>
      <c r="D184" s="288"/>
      <c r="E184" s="289"/>
      <c r="F184" s="288" t="s">
        <v>641</v>
      </c>
      <c r="G184" s="290"/>
      <c r="H184" s="290"/>
      <c r="I184" s="289"/>
      <c r="J184" s="291" t="s">
        <v>1041</v>
      </c>
      <c r="K184" s="292"/>
      <c r="L184" s="292"/>
      <c r="M184" s="292"/>
      <c r="N184" s="292"/>
      <c r="O184" s="292"/>
      <c r="P184" s="292"/>
      <c r="Q184" s="292"/>
      <c r="R184" s="292"/>
      <c r="S184" s="292"/>
      <c r="T184" s="293"/>
    </row>
    <row r="185" spans="2:20" s="3" customFormat="1" ht="57.6" customHeight="1" x14ac:dyDescent="0.2">
      <c r="B185" s="294" t="s">
        <v>1042</v>
      </c>
      <c r="C185" s="296"/>
      <c r="D185" s="288" t="s">
        <v>756</v>
      </c>
      <c r="E185" s="289"/>
      <c r="F185" s="288" t="s">
        <v>1043</v>
      </c>
      <c r="G185" s="290"/>
      <c r="H185" s="290"/>
      <c r="I185" s="289"/>
      <c r="J185" s="291" t="s">
        <v>1044</v>
      </c>
      <c r="K185" s="292"/>
      <c r="L185" s="292"/>
      <c r="M185" s="292"/>
      <c r="N185" s="292"/>
      <c r="O185" s="292"/>
      <c r="P185" s="292"/>
      <c r="Q185" s="292"/>
      <c r="R185" s="292"/>
      <c r="S185" s="292"/>
      <c r="T185" s="293"/>
    </row>
    <row r="186" spans="2:20" s="3" customFormat="1" ht="58.15" customHeight="1" x14ac:dyDescent="0.2">
      <c r="B186" s="288" t="s">
        <v>702</v>
      </c>
      <c r="C186" s="289"/>
      <c r="D186" s="288" t="s">
        <v>756</v>
      </c>
      <c r="E186" s="289"/>
      <c r="F186" s="294" t="s">
        <v>703</v>
      </c>
      <c r="G186" s="295"/>
      <c r="H186" s="295"/>
      <c r="I186" s="296"/>
      <c r="J186" s="291" t="s">
        <v>1045</v>
      </c>
      <c r="K186" s="292"/>
      <c r="L186" s="292"/>
      <c r="M186" s="292"/>
      <c r="N186" s="292"/>
      <c r="O186" s="292"/>
      <c r="P186" s="292"/>
      <c r="Q186" s="292"/>
      <c r="R186" s="292"/>
      <c r="S186" s="292"/>
      <c r="T186" s="293"/>
    </row>
    <row r="187" spans="2:20" s="3" customFormat="1" ht="82.9" customHeight="1" x14ac:dyDescent="0.2">
      <c r="B187" s="288" t="s">
        <v>599</v>
      </c>
      <c r="C187" s="289"/>
      <c r="D187" s="288"/>
      <c r="E187" s="289"/>
      <c r="F187" s="294" t="s">
        <v>697</v>
      </c>
      <c r="G187" s="295"/>
      <c r="H187" s="295"/>
      <c r="I187" s="296"/>
      <c r="J187" s="291" t="s">
        <v>1046</v>
      </c>
      <c r="K187" s="292"/>
      <c r="L187" s="292"/>
      <c r="M187" s="292"/>
      <c r="N187" s="292"/>
      <c r="O187" s="292"/>
      <c r="P187" s="292"/>
      <c r="Q187" s="292"/>
      <c r="R187" s="292"/>
      <c r="S187" s="292"/>
      <c r="T187" s="293"/>
    </row>
    <row r="188" spans="2:20" s="3" customFormat="1" ht="45" customHeight="1" x14ac:dyDescent="0.2">
      <c r="B188" s="288" t="s">
        <v>704</v>
      </c>
      <c r="C188" s="289"/>
      <c r="D188" s="288"/>
      <c r="E188" s="289"/>
      <c r="F188" s="294" t="s">
        <v>705</v>
      </c>
      <c r="G188" s="295"/>
      <c r="H188" s="295"/>
      <c r="I188" s="296"/>
      <c r="J188" s="291" t="s">
        <v>1047</v>
      </c>
      <c r="K188" s="292"/>
      <c r="L188" s="292"/>
      <c r="M188" s="292"/>
      <c r="N188" s="292"/>
      <c r="O188" s="292"/>
      <c r="P188" s="292"/>
      <c r="Q188" s="292"/>
      <c r="R188" s="292"/>
      <c r="S188" s="292"/>
      <c r="T188" s="293"/>
    </row>
    <row r="189" spans="2:20" s="3" customFormat="1" ht="72.599999999999994" customHeight="1" x14ac:dyDescent="0.2">
      <c r="B189" s="288" t="s">
        <v>668</v>
      </c>
      <c r="C189" s="289"/>
      <c r="D189" s="288"/>
      <c r="E189" s="289"/>
      <c r="F189" s="294" t="s">
        <v>938</v>
      </c>
      <c r="G189" s="295"/>
      <c r="H189" s="295"/>
      <c r="I189" s="296"/>
      <c r="J189" s="291" t="s">
        <v>981</v>
      </c>
      <c r="K189" s="292"/>
      <c r="L189" s="292"/>
      <c r="M189" s="292"/>
      <c r="N189" s="292"/>
      <c r="O189" s="292"/>
      <c r="P189" s="292"/>
      <c r="Q189" s="292"/>
      <c r="R189" s="292"/>
      <c r="S189" s="292"/>
      <c r="T189" s="293"/>
    </row>
    <row r="190" spans="2:20" s="3" customFormat="1" ht="56.45" customHeight="1" x14ac:dyDescent="0.2">
      <c r="B190" s="294" t="s">
        <v>585</v>
      </c>
      <c r="C190" s="296"/>
      <c r="D190" s="288"/>
      <c r="E190" s="289"/>
      <c r="F190" s="294" t="s">
        <v>590</v>
      </c>
      <c r="G190" s="295"/>
      <c r="H190" s="295"/>
      <c r="I190" s="296"/>
      <c r="J190" s="291" t="s">
        <v>752</v>
      </c>
      <c r="K190" s="292"/>
      <c r="L190" s="292"/>
      <c r="M190" s="292"/>
      <c r="N190" s="292"/>
      <c r="O190" s="292"/>
      <c r="P190" s="292"/>
      <c r="Q190" s="292"/>
      <c r="R190" s="292"/>
      <c r="S190" s="292"/>
      <c r="T190" s="293"/>
    </row>
    <row r="191" spans="2:20" s="3" customFormat="1" ht="87" customHeight="1" x14ac:dyDescent="0.2">
      <c r="B191" s="288" t="s">
        <v>618</v>
      </c>
      <c r="C191" s="289"/>
      <c r="D191" s="288"/>
      <c r="E191" s="289"/>
      <c r="F191" s="288" t="s">
        <v>982</v>
      </c>
      <c r="G191" s="290"/>
      <c r="H191" s="290"/>
      <c r="I191" s="289"/>
      <c r="J191" s="291" t="s">
        <v>1048</v>
      </c>
      <c r="K191" s="292"/>
      <c r="L191" s="292"/>
      <c r="M191" s="292"/>
      <c r="N191" s="292"/>
      <c r="O191" s="292"/>
      <c r="P191" s="292"/>
      <c r="Q191" s="292"/>
      <c r="R191" s="292"/>
      <c r="S191" s="292"/>
      <c r="T191" s="293"/>
    </row>
    <row r="192" spans="2:20" s="3" customFormat="1" ht="133.9" customHeight="1" x14ac:dyDescent="0.2">
      <c r="B192" s="288" t="s">
        <v>698</v>
      </c>
      <c r="C192" s="289"/>
      <c r="D192" s="288"/>
      <c r="E192" s="289"/>
      <c r="F192" s="294" t="s">
        <v>983</v>
      </c>
      <c r="G192" s="295"/>
      <c r="H192" s="295"/>
      <c r="I192" s="296"/>
      <c r="J192" s="291" t="s">
        <v>1049</v>
      </c>
      <c r="K192" s="292"/>
      <c r="L192" s="292"/>
      <c r="M192" s="292"/>
      <c r="N192" s="292"/>
      <c r="O192" s="292"/>
      <c r="P192" s="292"/>
      <c r="Q192" s="292"/>
      <c r="R192" s="292"/>
      <c r="S192" s="292"/>
      <c r="T192" s="293"/>
    </row>
    <row r="193" spans="2:20" s="3" customFormat="1" ht="72" customHeight="1" x14ac:dyDescent="0.2">
      <c r="B193" s="288" t="s">
        <v>908</v>
      </c>
      <c r="C193" s="289"/>
      <c r="D193" s="288"/>
      <c r="E193" s="289"/>
      <c r="F193" s="294" t="s">
        <v>956</v>
      </c>
      <c r="G193" s="295"/>
      <c r="H193" s="295"/>
      <c r="I193" s="296"/>
      <c r="J193" s="291" t="s">
        <v>1050</v>
      </c>
      <c r="K193" s="292"/>
      <c r="L193" s="292"/>
      <c r="M193" s="292"/>
      <c r="N193" s="292"/>
      <c r="O193" s="292"/>
      <c r="P193" s="292"/>
      <c r="Q193" s="292"/>
      <c r="R193" s="292"/>
      <c r="S193" s="292"/>
      <c r="T193" s="293"/>
    </row>
    <row r="194" spans="2:20" s="3" customFormat="1" ht="48.6" customHeight="1" x14ac:dyDescent="0.2">
      <c r="B194" s="288" t="s">
        <v>775</v>
      </c>
      <c r="C194" s="289"/>
      <c r="D194" s="288"/>
      <c r="E194" s="289"/>
      <c r="F194" s="288" t="s">
        <v>957</v>
      </c>
      <c r="G194" s="290"/>
      <c r="H194" s="290"/>
      <c r="I194" s="289"/>
      <c r="J194" s="291" t="s">
        <v>1051</v>
      </c>
      <c r="K194" s="292"/>
      <c r="L194" s="292"/>
      <c r="M194" s="292"/>
      <c r="N194" s="292"/>
      <c r="O194" s="292"/>
      <c r="P194" s="292"/>
      <c r="Q194" s="292"/>
      <c r="R194" s="292"/>
      <c r="S194" s="292"/>
      <c r="T194" s="293"/>
    </row>
    <row r="195" spans="2:20" s="3" customFormat="1" ht="71.45" customHeight="1" x14ac:dyDescent="0.2">
      <c r="B195" s="288" t="s">
        <v>643</v>
      </c>
      <c r="C195" s="289"/>
      <c r="D195" s="288"/>
      <c r="E195" s="289"/>
      <c r="F195" s="294" t="s">
        <v>958</v>
      </c>
      <c r="G195" s="295"/>
      <c r="H195" s="295"/>
      <c r="I195" s="296"/>
      <c r="J195" s="291" t="s">
        <v>1052</v>
      </c>
      <c r="K195" s="292"/>
      <c r="L195" s="292"/>
      <c r="M195" s="292"/>
      <c r="N195" s="292"/>
      <c r="O195" s="292"/>
      <c r="P195" s="292"/>
      <c r="Q195" s="292"/>
      <c r="R195" s="292"/>
      <c r="S195" s="292"/>
      <c r="T195" s="293"/>
    </row>
    <row r="196" spans="2:20" s="3" customFormat="1" ht="73.150000000000006" customHeight="1" x14ac:dyDescent="0.2">
      <c r="B196" s="288" t="s">
        <v>619</v>
      </c>
      <c r="C196" s="289"/>
      <c r="D196" s="288" t="s">
        <v>631</v>
      </c>
      <c r="E196" s="289"/>
      <c r="F196" s="288" t="s">
        <v>909</v>
      </c>
      <c r="G196" s="290"/>
      <c r="H196" s="290"/>
      <c r="I196" s="289"/>
      <c r="J196" s="291" t="s">
        <v>1053</v>
      </c>
      <c r="K196" s="292"/>
      <c r="L196" s="292"/>
      <c r="M196" s="292"/>
      <c r="N196" s="292"/>
      <c r="O196" s="292"/>
      <c r="P196" s="292"/>
      <c r="Q196" s="292"/>
      <c r="R196" s="292"/>
      <c r="S196" s="292"/>
      <c r="T196" s="293"/>
    </row>
    <row r="197" spans="2:20" s="3" customFormat="1" ht="93" customHeight="1" x14ac:dyDescent="0.2">
      <c r="B197" s="288" t="s">
        <v>959</v>
      </c>
      <c r="C197" s="289"/>
      <c r="D197" s="288"/>
      <c r="E197" s="289"/>
      <c r="F197" s="288" t="s">
        <v>960</v>
      </c>
      <c r="G197" s="290"/>
      <c r="H197" s="290"/>
      <c r="I197" s="289"/>
      <c r="J197" s="291" t="s">
        <v>1064</v>
      </c>
      <c r="K197" s="292"/>
      <c r="L197" s="292"/>
      <c r="M197" s="292"/>
      <c r="N197" s="292"/>
      <c r="O197" s="292"/>
      <c r="P197" s="292"/>
      <c r="Q197" s="292"/>
      <c r="R197" s="292"/>
      <c r="S197" s="292"/>
      <c r="T197" s="293"/>
    </row>
    <row r="198" spans="2:20" s="3" customFormat="1" ht="73.150000000000006" customHeight="1" x14ac:dyDescent="0.2">
      <c r="B198" s="288" t="s">
        <v>642</v>
      </c>
      <c r="C198" s="289"/>
      <c r="D198" s="288" t="s">
        <v>961</v>
      </c>
      <c r="E198" s="289"/>
      <c r="F198" s="294" t="s">
        <v>1054</v>
      </c>
      <c r="G198" s="295"/>
      <c r="H198" s="295"/>
      <c r="I198" s="296"/>
      <c r="J198" s="291" t="s">
        <v>1055</v>
      </c>
      <c r="K198" s="292"/>
      <c r="L198" s="292"/>
      <c r="M198" s="292"/>
      <c r="N198" s="292"/>
      <c r="O198" s="292"/>
      <c r="P198" s="292"/>
      <c r="Q198" s="292"/>
      <c r="R198" s="292"/>
      <c r="S198" s="292"/>
      <c r="T198" s="293"/>
    </row>
    <row r="199" spans="2:20" s="3" customFormat="1" ht="71.45" customHeight="1" x14ac:dyDescent="0.2">
      <c r="B199" s="288" t="s">
        <v>675</v>
      </c>
      <c r="C199" s="289"/>
      <c r="D199" s="288"/>
      <c r="E199" s="289"/>
      <c r="F199" s="288" t="s">
        <v>910</v>
      </c>
      <c r="G199" s="290"/>
      <c r="H199" s="290"/>
      <c r="I199" s="289"/>
      <c r="J199" s="291" t="s">
        <v>1056</v>
      </c>
      <c r="K199" s="292"/>
      <c r="L199" s="292"/>
      <c r="M199" s="292"/>
      <c r="N199" s="292"/>
      <c r="O199" s="292"/>
      <c r="P199" s="292"/>
      <c r="Q199" s="292"/>
      <c r="R199" s="292"/>
      <c r="S199" s="292"/>
      <c r="T199" s="293"/>
    </row>
    <row r="200" spans="2:20" s="3" customFormat="1" ht="52.15" customHeight="1" x14ac:dyDescent="0.2">
      <c r="B200" s="288" t="s">
        <v>911</v>
      </c>
      <c r="C200" s="289"/>
      <c r="D200" s="288"/>
      <c r="E200" s="289"/>
      <c r="F200" s="288" t="s">
        <v>776</v>
      </c>
      <c r="G200" s="290"/>
      <c r="H200" s="290"/>
      <c r="I200" s="289"/>
      <c r="J200" s="291" t="s">
        <v>962</v>
      </c>
      <c r="K200" s="292"/>
      <c r="L200" s="292"/>
      <c r="M200" s="292"/>
      <c r="N200" s="292"/>
      <c r="O200" s="292"/>
      <c r="P200" s="292"/>
      <c r="Q200" s="292"/>
      <c r="R200" s="292"/>
      <c r="S200" s="292"/>
      <c r="T200" s="293"/>
    </row>
    <row r="201" spans="2:20" s="3" customFormat="1" ht="89.45" customHeight="1" x14ac:dyDescent="0.2">
      <c r="B201" s="288" t="s">
        <v>600</v>
      </c>
      <c r="C201" s="289"/>
      <c r="D201" s="288" t="s">
        <v>679</v>
      </c>
      <c r="E201" s="289"/>
      <c r="F201" s="288" t="s">
        <v>663</v>
      </c>
      <c r="G201" s="290"/>
      <c r="H201" s="290"/>
      <c r="I201" s="289"/>
      <c r="J201" s="291" t="s">
        <v>1057</v>
      </c>
      <c r="K201" s="292"/>
      <c r="L201" s="292"/>
      <c r="M201" s="292"/>
      <c r="N201" s="292"/>
      <c r="O201" s="292"/>
      <c r="P201" s="292"/>
      <c r="Q201" s="292"/>
      <c r="R201" s="292"/>
      <c r="S201" s="292"/>
      <c r="T201" s="293"/>
    </row>
    <row r="202" spans="2:20" s="3" customFormat="1" ht="57.6" customHeight="1" x14ac:dyDescent="0.2">
      <c r="B202" s="288" t="s">
        <v>680</v>
      </c>
      <c r="C202" s="289"/>
      <c r="D202" s="288" t="s">
        <v>632</v>
      </c>
      <c r="E202" s="289"/>
      <c r="F202" s="288" t="s">
        <v>777</v>
      </c>
      <c r="G202" s="290"/>
      <c r="H202" s="290"/>
      <c r="I202" s="289"/>
      <c r="J202" s="291" t="s">
        <v>778</v>
      </c>
      <c r="K202" s="292"/>
      <c r="L202" s="292"/>
      <c r="M202" s="292"/>
      <c r="N202" s="292"/>
      <c r="O202" s="292"/>
      <c r="P202" s="292"/>
      <c r="Q202" s="292"/>
      <c r="R202" s="292"/>
      <c r="S202" s="292"/>
      <c r="T202" s="293"/>
    </row>
    <row r="203" spans="2:20" s="3" customFormat="1" ht="57" customHeight="1" x14ac:dyDescent="0.2">
      <c r="B203" s="288" t="s">
        <v>632</v>
      </c>
      <c r="C203" s="289"/>
      <c r="D203" s="288" t="s">
        <v>620</v>
      </c>
      <c r="E203" s="289"/>
      <c r="F203" s="288" t="s">
        <v>757</v>
      </c>
      <c r="G203" s="290"/>
      <c r="H203" s="290"/>
      <c r="I203" s="289"/>
      <c r="J203" s="291" t="s">
        <v>1058</v>
      </c>
      <c r="K203" s="292"/>
      <c r="L203" s="292"/>
      <c r="M203" s="292"/>
      <c r="N203" s="292"/>
      <c r="O203" s="292"/>
      <c r="P203" s="292"/>
      <c r="Q203" s="292"/>
      <c r="R203" s="292"/>
      <c r="S203" s="292"/>
      <c r="T203" s="293"/>
    </row>
    <row r="204" spans="2:20" s="3" customFormat="1" ht="70.150000000000006" customHeight="1" x14ac:dyDescent="0.2">
      <c r="B204" s="288" t="s">
        <v>963</v>
      </c>
      <c r="C204" s="289"/>
      <c r="D204" s="288" t="s">
        <v>601</v>
      </c>
      <c r="E204" s="289"/>
      <c r="F204" s="294" t="s">
        <v>681</v>
      </c>
      <c r="G204" s="295"/>
      <c r="H204" s="295"/>
      <c r="I204" s="296"/>
      <c r="J204" s="291" t="s">
        <v>1059</v>
      </c>
      <c r="K204" s="292"/>
      <c r="L204" s="292"/>
      <c r="M204" s="292"/>
      <c r="N204" s="292"/>
      <c r="O204" s="292"/>
      <c r="P204" s="292"/>
      <c r="Q204" s="292"/>
      <c r="R204" s="292"/>
      <c r="S204" s="292"/>
      <c r="T204" s="293"/>
    </row>
    <row r="205" spans="2:20" s="3" customFormat="1" ht="52.15" customHeight="1" x14ac:dyDescent="0.2">
      <c r="B205" s="294"/>
      <c r="C205" s="296"/>
      <c r="D205" s="288"/>
      <c r="E205" s="289"/>
      <c r="F205" s="294" t="s">
        <v>964</v>
      </c>
      <c r="G205" s="295"/>
      <c r="H205" s="295"/>
      <c r="I205" s="296"/>
      <c r="J205" s="291" t="s">
        <v>1060</v>
      </c>
      <c r="K205" s="292"/>
      <c r="L205" s="292"/>
      <c r="M205" s="292"/>
      <c r="N205" s="292"/>
      <c r="O205" s="292"/>
      <c r="P205" s="292"/>
      <c r="Q205" s="292"/>
      <c r="R205" s="292"/>
      <c r="S205" s="292"/>
      <c r="T205" s="293"/>
    </row>
    <row r="206" spans="2:20" s="3" customFormat="1" ht="38.450000000000003" customHeight="1" x14ac:dyDescent="0.2">
      <c r="B206" s="288"/>
      <c r="C206" s="289"/>
      <c r="D206" s="288"/>
      <c r="E206" s="289"/>
      <c r="F206" s="288" t="s">
        <v>586</v>
      </c>
      <c r="G206" s="290"/>
      <c r="H206" s="290"/>
      <c r="I206" s="289"/>
      <c r="J206" s="291" t="s">
        <v>1061</v>
      </c>
      <c r="K206" s="292"/>
      <c r="L206" s="292"/>
      <c r="M206" s="292"/>
      <c r="N206" s="292"/>
      <c r="O206" s="292"/>
      <c r="P206" s="292"/>
      <c r="Q206" s="292"/>
      <c r="R206" s="292"/>
      <c r="S206" s="292"/>
      <c r="T206" s="293"/>
    </row>
    <row r="207" spans="2:20" s="3" customFormat="1" ht="41.65" customHeight="1" x14ac:dyDescent="0.2">
      <c r="B207" s="325" t="s">
        <v>85</v>
      </c>
      <c r="C207" s="306" t="s">
        <v>492</v>
      </c>
      <c r="D207" s="307"/>
      <c r="E207" s="307"/>
      <c r="F207" s="307"/>
      <c r="G207" s="307"/>
      <c r="H207" s="307"/>
      <c r="I207" s="307"/>
      <c r="J207" s="307"/>
      <c r="K207" s="307"/>
      <c r="L207" s="307"/>
      <c r="M207" s="307"/>
      <c r="N207" s="307"/>
      <c r="O207" s="307"/>
      <c r="P207" s="307"/>
      <c r="Q207" s="307"/>
      <c r="R207" s="307"/>
      <c r="S207" s="307"/>
      <c r="T207" s="308"/>
    </row>
    <row r="208" spans="2:20" s="3" customFormat="1" ht="22.5" customHeight="1" x14ac:dyDescent="0.2">
      <c r="B208" s="326"/>
      <c r="C208" s="303" t="s">
        <v>115</v>
      </c>
      <c r="D208" s="304"/>
      <c r="E208" s="304"/>
      <c r="F208" s="304"/>
      <c r="G208" s="304"/>
      <c r="H208" s="304"/>
      <c r="I208" s="304"/>
      <c r="J208" s="304"/>
      <c r="K208" s="304"/>
      <c r="L208" s="305"/>
      <c r="M208" s="303"/>
      <c r="N208" s="304"/>
      <c r="O208" s="304"/>
      <c r="P208" s="304"/>
      <c r="Q208" s="304"/>
      <c r="R208" s="304"/>
      <c r="S208" s="304"/>
      <c r="T208" s="305"/>
    </row>
    <row r="209" spans="2:20" s="3" customFormat="1" ht="22.5" customHeight="1" x14ac:dyDescent="0.2">
      <c r="B209" s="326"/>
      <c r="C209" s="278" t="s">
        <v>73</v>
      </c>
      <c r="D209" s="278"/>
      <c r="E209" s="278"/>
      <c r="F209" s="278" t="s">
        <v>431</v>
      </c>
      <c r="G209" s="278"/>
      <c r="H209" s="278" t="s">
        <v>63</v>
      </c>
      <c r="I209" s="278"/>
      <c r="J209" s="278" t="s">
        <v>86</v>
      </c>
      <c r="K209" s="278"/>
      <c r="L209" s="278"/>
      <c r="M209" s="309"/>
      <c r="N209" s="310"/>
      <c r="O209" s="310"/>
      <c r="P209" s="310"/>
      <c r="Q209" s="310"/>
      <c r="R209" s="310"/>
      <c r="S209" s="310"/>
      <c r="T209" s="311"/>
    </row>
    <row r="210" spans="2:20" s="3" customFormat="1" ht="22.5" customHeight="1" x14ac:dyDescent="0.2">
      <c r="B210" s="326"/>
      <c r="C210" s="321" t="s">
        <v>75</v>
      </c>
      <c r="D210" s="321"/>
      <c r="E210" s="321"/>
      <c r="F210" s="332">
        <f>+H213/100</f>
        <v>0.45399999999999996</v>
      </c>
      <c r="G210" s="332"/>
      <c r="H210" s="332">
        <v>0.57950000000000002</v>
      </c>
      <c r="I210" s="332"/>
      <c r="J210" s="319">
        <f>F210-H210</f>
        <v>-0.12550000000000006</v>
      </c>
      <c r="K210" s="319"/>
      <c r="L210" s="319"/>
      <c r="M210" s="312"/>
      <c r="N210" s="313"/>
      <c r="O210" s="313"/>
      <c r="P210" s="313"/>
      <c r="Q210" s="313"/>
      <c r="R210" s="313"/>
      <c r="S210" s="313"/>
      <c r="T210" s="314"/>
    </row>
    <row r="211" spans="2:20" s="3" customFormat="1" ht="22.5" customHeight="1" x14ac:dyDescent="0.2">
      <c r="B211" s="326"/>
      <c r="C211" s="91"/>
      <c r="D211" s="91"/>
      <c r="E211" s="91"/>
      <c r="F211" s="90"/>
      <c r="G211" s="90"/>
      <c r="H211" s="90"/>
      <c r="I211" s="90"/>
      <c r="J211" s="90"/>
      <c r="K211" s="90"/>
      <c r="L211" s="90"/>
      <c r="M211" s="312"/>
      <c r="N211" s="313"/>
      <c r="O211" s="313"/>
      <c r="P211" s="313"/>
      <c r="Q211" s="313"/>
      <c r="R211" s="313"/>
      <c r="S211" s="313"/>
      <c r="T211" s="314"/>
    </row>
    <row r="212" spans="2:20" s="3" customFormat="1" ht="27" customHeight="1" x14ac:dyDescent="0.2">
      <c r="B212" s="326"/>
      <c r="C212" s="278" t="s">
        <v>76</v>
      </c>
      <c r="D212" s="278"/>
      <c r="E212" s="333" t="s">
        <v>65</v>
      </c>
      <c r="F212" s="334"/>
      <c r="G212" s="93" t="s">
        <v>77</v>
      </c>
      <c r="H212" s="319" t="s">
        <v>78</v>
      </c>
      <c r="I212" s="319"/>
      <c r="J212" s="93" t="s">
        <v>79</v>
      </c>
      <c r="K212" s="319" t="s">
        <v>80</v>
      </c>
      <c r="L212" s="319"/>
      <c r="M212" s="312"/>
      <c r="N212" s="313"/>
      <c r="O212" s="313"/>
      <c r="P212" s="313"/>
      <c r="Q212" s="313"/>
      <c r="R212" s="313"/>
      <c r="S212" s="313"/>
      <c r="T212" s="314"/>
    </row>
    <row r="213" spans="2:20" s="3" customFormat="1" ht="30" customHeight="1" x14ac:dyDescent="0.2">
      <c r="B213" s="326"/>
      <c r="C213" s="318">
        <f>I152</f>
        <v>43044</v>
      </c>
      <c r="D213" s="318"/>
      <c r="E213" s="323">
        <f>J152</f>
        <v>44772</v>
      </c>
      <c r="F213" s="324"/>
      <c r="G213" s="17">
        <f>K152</f>
        <v>1728</v>
      </c>
      <c r="H213" s="639">
        <v>45.4</v>
      </c>
      <c r="I213" s="664"/>
      <c r="J213" s="664"/>
      <c r="K213" s="664"/>
      <c r="L213" s="640"/>
      <c r="M213" s="312"/>
      <c r="N213" s="313"/>
      <c r="O213" s="313"/>
      <c r="P213" s="313"/>
      <c r="Q213" s="313"/>
      <c r="R213" s="313"/>
      <c r="S213" s="313"/>
      <c r="T213" s="314"/>
    </row>
    <row r="214" spans="2:20" s="3" customFormat="1" ht="25.5" customHeight="1" x14ac:dyDescent="0.2">
      <c r="B214" s="326"/>
      <c r="C214" s="91"/>
      <c r="D214" s="92"/>
      <c r="E214" s="89"/>
      <c r="F214" s="17"/>
      <c r="G214" s="20"/>
      <c r="H214" s="20"/>
      <c r="I214" s="17"/>
      <c r="J214" s="19"/>
      <c r="K214" s="19"/>
      <c r="L214" s="90"/>
      <c r="M214" s="312"/>
      <c r="N214" s="313"/>
      <c r="O214" s="313"/>
      <c r="P214" s="313"/>
      <c r="Q214" s="313"/>
      <c r="R214" s="313"/>
      <c r="S214" s="313"/>
      <c r="T214" s="314"/>
    </row>
    <row r="215" spans="2:20" s="3" customFormat="1" ht="19.5" customHeight="1" x14ac:dyDescent="0.2">
      <c r="B215" s="326"/>
      <c r="C215" s="303" t="s">
        <v>81</v>
      </c>
      <c r="D215" s="304"/>
      <c r="E215" s="304"/>
      <c r="F215" s="304"/>
      <c r="G215" s="304"/>
      <c r="H215" s="304"/>
      <c r="I215" s="304"/>
      <c r="J215" s="304"/>
      <c r="K215" s="304"/>
      <c r="L215" s="305"/>
      <c r="M215" s="315"/>
      <c r="N215" s="316"/>
      <c r="O215" s="316"/>
      <c r="P215" s="316"/>
      <c r="Q215" s="316"/>
      <c r="R215" s="316"/>
      <c r="S215" s="316"/>
      <c r="T215" s="317"/>
    </row>
    <row r="216" spans="2:20" s="3" customFormat="1" ht="22.5" customHeight="1" x14ac:dyDescent="0.2">
      <c r="B216" s="326"/>
      <c r="C216" s="329" t="s">
        <v>82</v>
      </c>
      <c r="D216" s="353"/>
      <c r="E216" s="353"/>
      <c r="F216" s="330"/>
      <c r="G216" s="354" t="s">
        <v>587</v>
      </c>
      <c r="H216" s="354"/>
      <c r="I216" s="354"/>
      <c r="J216" s="354"/>
      <c r="K216" s="354" t="s">
        <v>83</v>
      </c>
      <c r="L216" s="354"/>
      <c r="M216" s="354"/>
      <c r="N216" s="354"/>
      <c r="O216" s="354"/>
      <c r="P216" s="354"/>
      <c r="Q216" s="354"/>
      <c r="R216" s="354"/>
      <c r="S216" s="354"/>
      <c r="T216" s="354"/>
    </row>
    <row r="217" spans="2:20" ht="35.25" customHeight="1" x14ac:dyDescent="0.2">
      <c r="B217" s="326"/>
      <c r="C217" s="549" t="s">
        <v>84</v>
      </c>
      <c r="D217" s="549"/>
      <c r="E217" s="329" t="s">
        <v>432</v>
      </c>
      <c r="F217" s="330"/>
      <c r="G217" s="354"/>
      <c r="H217" s="354"/>
      <c r="I217" s="354"/>
      <c r="J217" s="354"/>
      <c r="K217" s="354"/>
      <c r="L217" s="354"/>
      <c r="M217" s="354"/>
      <c r="N217" s="354"/>
      <c r="O217" s="354"/>
      <c r="P217" s="354"/>
      <c r="Q217" s="354"/>
      <c r="R217" s="354"/>
      <c r="S217" s="354"/>
      <c r="T217" s="354"/>
    </row>
    <row r="218" spans="2:20" ht="88.15" customHeight="1" x14ac:dyDescent="0.2">
      <c r="B218" s="326"/>
      <c r="C218" s="301" t="s">
        <v>669</v>
      </c>
      <c r="D218" s="302"/>
      <c r="E218" s="301"/>
      <c r="F218" s="302"/>
      <c r="G218" s="294" t="s">
        <v>622</v>
      </c>
      <c r="H218" s="295"/>
      <c r="I218" s="295"/>
      <c r="J218" s="296"/>
      <c r="K218" s="291" t="s">
        <v>984</v>
      </c>
      <c r="L218" s="292"/>
      <c r="M218" s="292"/>
      <c r="N218" s="292"/>
      <c r="O218" s="292"/>
      <c r="P218" s="292"/>
      <c r="Q218" s="292"/>
      <c r="R218" s="292"/>
      <c r="S218" s="292"/>
      <c r="T218" s="293"/>
    </row>
    <row r="219" spans="2:20" ht="96" customHeight="1" x14ac:dyDescent="0.2">
      <c r="B219" s="326"/>
      <c r="C219" s="301" t="s">
        <v>965</v>
      </c>
      <c r="D219" s="302"/>
      <c r="E219" s="301"/>
      <c r="F219" s="302"/>
      <c r="G219" s="294" t="s">
        <v>682</v>
      </c>
      <c r="H219" s="295"/>
      <c r="I219" s="295"/>
      <c r="J219" s="296"/>
      <c r="K219" s="291" t="s">
        <v>985</v>
      </c>
      <c r="L219" s="292"/>
      <c r="M219" s="292"/>
      <c r="N219" s="292"/>
      <c r="O219" s="292"/>
      <c r="P219" s="292"/>
      <c r="Q219" s="292"/>
      <c r="R219" s="292"/>
      <c r="S219" s="292"/>
      <c r="T219" s="293"/>
    </row>
    <row r="220" spans="2:20" ht="143.44999999999999" customHeight="1" x14ac:dyDescent="0.2">
      <c r="B220" s="326"/>
      <c r="C220" s="301" t="s">
        <v>670</v>
      </c>
      <c r="D220" s="302"/>
      <c r="E220" s="301"/>
      <c r="F220" s="302"/>
      <c r="G220" s="294" t="s">
        <v>683</v>
      </c>
      <c r="H220" s="295"/>
      <c r="I220" s="295"/>
      <c r="J220" s="296"/>
      <c r="K220" s="291" t="s">
        <v>1065</v>
      </c>
      <c r="L220" s="292"/>
      <c r="M220" s="292"/>
      <c r="N220" s="292"/>
      <c r="O220" s="292"/>
      <c r="P220" s="292"/>
      <c r="Q220" s="292"/>
      <c r="R220" s="292"/>
      <c r="S220" s="292"/>
      <c r="T220" s="293"/>
    </row>
    <row r="221" spans="2:20" ht="77.45" customHeight="1" x14ac:dyDescent="0.2">
      <c r="B221" s="326"/>
      <c r="C221" s="301" t="s">
        <v>966</v>
      </c>
      <c r="D221" s="302"/>
      <c r="E221" s="301" t="s">
        <v>967</v>
      </c>
      <c r="F221" s="302"/>
      <c r="G221" s="294" t="s">
        <v>968</v>
      </c>
      <c r="H221" s="295"/>
      <c r="I221" s="295"/>
      <c r="J221" s="296"/>
      <c r="K221" s="291" t="s">
        <v>1066</v>
      </c>
      <c r="L221" s="292"/>
      <c r="M221" s="292"/>
      <c r="N221" s="292"/>
      <c r="O221" s="292"/>
      <c r="P221" s="292"/>
      <c r="Q221" s="292"/>
      <c r="R221" s="292"/>
      <c r="S221" s="292"/>
      <c r="T221" s="331"/>
    </row>
    <row r="222" spans="2:20" ht="99.6" customHeight="1" x14ac:dyDescent="0.2">
      <c r="B222" s="326"/>
      <c r="C222" s="301" t="s">
        <v>912</v>
      </c>
      <c r="D222" s="302"/>
      <c r="E222" s="301"/>
      <c r="F222" s="302"/>
      <c r="G222" s="294" t="s">
        <v>969</v>
      </c>
      <c r="H222" s="295"/>
      <c r="I222" s="295"/>
      <c r="J222" s="296"/>
      <c r="K222" s="291" t="s">
        <v>1082</v>
      </c>
      <c r="L222" s="292"/>
      <c r="M222" s="292"/>
      <c r="N222" s="292"/>
      <c r="O222" s="292"/>
      <c r="P222" s="292"/>
      <c r="Q222" s="292"/>
      <c r="R222" s="292"/>
      <c r="S222" s="292"/>
      <c r="T222" s="293"/>
    </row>
    <row r="223" spans="2:20" s="3" customFormat="1" ht="45" customHeight="1" x14ac:dyDescent="0.2">
      <c r="B223" s="326"/>
      <c r="C223" s="301" t="s">
        <v>779</v>
      </c>
      <c r="D223" s="302"/>
      <c r="E223" s="301"/>
      <c r="F223" s="302"/>
      <c r="G223" s="294" t="s">
        <v>780</v>
      </c>
      <c r="H223" s="295"/>
      <c r="I223" s="295"/>
      <c r="J223" s="296"/>
      <c r="K223" s="291" t="s">
        <v>1067</v>
      </c>
      <c r="L223" s="292"/>
      <c r="M223" s="292"/>
      <c r="N223" s="292"/>
      <c r="O223" s="292"/>
      <c r="P223" s="292"/>
      <c r="Q223" s="292"/>
      <c r="R223" s="292"/>
      <c r="S223" s="292"/>
      <c r="T223" s="293"/>
    </row>
    <row r="224" spans="2:20" s="3" customFormat="1" ht="56.45" customHeight="1" x14ac:dyDescent="0.2">
      <c r="B224" s="326"/>
      <c r="C224" s="301" t="s">
        <v>633</v>
      </c>
      <c r="D224" s="302"/>
      <c r="E224" s="301" t="s">
        <v>684</v>
      </c>
      <c r="F224" s="302"/>
      <c r="G224" s="294" t="s">
        <v>939</v>
      </c>
      <c r="H224" s="295"/>
      <c r="I224" s="295"/>
      <c r="J224" s="296"/>
      <c r="K224" s="291" t="s">
        <v>1068</v>
      </c>
      <c r="L224" s="292"/>
      <c r="M224" s="292"/>
      <c r="N224" s="292"/>
      <c r="O224" s="292"/>
      <c r="P224" s="292"/>
      <c r="Q224" s="292"/>
      <c r="R224" s="292"/>
      <c r="S224" s="292"/>
      <c r="T224" s="293"/>
    </row>
    <row r="225" spans="2:20" s="3" customFormat="1" ht="119.45" customHeight="1" x14ac:dyDescent="0.2">
      <c r="B225" s="326"/>
      <c r="C225" s="301" t="s">
        <v>781</v>
      </c>
      <c r="D225" s="302"/>
      <c r="E225" s="301" t="s">
        <v>986</v>
      </c>
      <c r="F225" s="302"/>
      <c r="G225" s="294" t="s">
        <v>987</v>
      </c>
      <c r="H225" s="295"/>
      <c r="I225" s="295"/>
      <c r="J225" s="296"/>
      <c r="K225" s="291" t="s">
        <v>1069</v>
      </c>
      <c r="L225" s="292"/>
      <c r="M225" s="292"/>
      <c r="N225" s="292"/>
      <c r="O225" s="292"/>
      <c r="P225" s="292"/>
      <c r="Q225" s="292"/>
      <c r="R225" s="292"/>
      <c r="S225" s="292"/>
      <c r="T225" s="293"/>
    </row>
    <row r="226" spans="2:20" s="3" customFormat="1" ht="71.45" customHeight="1" x14ac:dyDescent="0.2">
      <c r="B226" s="326"/>
      <c r="C226" s="301" t="s">
        <v>970</v>
      </c>
      <c r="D226" s="302"/>
      <c r="E226" s="301"/>
      <c r="F226" s="302"/>
      <c r="G226" s="294" t="s">
        <v>971</v>
      </c>
      <c r="H226" s="295"/>
      <c r="I226" s="295"/>
      <c r="J226" s="296"/>
      <c r="K226" s="321" t="s">
        <v>1070</v>
      </c>
      <c r="L226" s="321"/>
      <c r="M226" s="321"/>
      <c r="N226" s="321"/>
      <c r="O226" s="321"/>
      <c r="P226" s="321"/>
      <c r="Q226" s="321"/>
      <c r="R226" s="321"/>
      <c r="S226" s="321"/>
      <c r="T226" s="322"/>
    </row>
    <row r="227" spans="2:20" s="3" customFormat="1" ht="108" customHeight="1" x14ac:dyDescent="0.2">
      <c r="B227" s="326"/>
      <c r="C227" s="301" t="s">
        <v>627</v>
      </c>
      <c r="D227" s="302"/>
      <c r="E227" s="301"/>
      <c r="F227" s="302"/>
      <c r="G227" s="294" t="s">
        <v>940</v>
      </c>
      <c r="H227" s="295"/>
      <c r="I227" s="295"/>
      <c r="J227" s="296"/>
      <c r="K227" s="291" t="s">
        <v>1071</v>
      </c>
      <c r="L227" s="292"/>
      <c r="M227" s="292"/>
      <c r="N227" s="292"/>
      <c r="O227" s="292"/>
      <c r="P227" s="292"/>
      <c r="Q227" s="292"/>
      <c r="R227" s="292"/>
      <c r="S227" s="292"/>
      <c r="T227" s="293"/>
    </row>
    <row r="228" spans="2:20" s="3" customFormat="1" ht="135" customHeight="1" x14ac:dyDescent="0.2">
      <c r="B228" s="326"/>
      <c r="C228" s="301" t="s">
        <v>602</v>
      </c>
      <c r="D228" s="302"/>
      <c r="E228" s="301"/>
      <c r="F228" s="302"/>
      <c r="G228" s="294" t="s">
        <v>1072</v>
      </c>
      <c r="H228" s="295"/>
      <c r="I228" s="295"/>
      <c r="J228" s="296"/>
      <c r="K228" s="291" t="s">
        <v>1073</v>
      </c>
      <c r="L228" s="292"/>
      <c r="M228" s="292"/>
      <c r="N228" s="292"/>
      <c r="O228" s="292"/>
      <c r="P228" s="292"/>
      <c r="Q228" s="292"/>
      <c r="R228" s="292"/>
      <c r="S228" s="292"/>
      <c r="T228" s="293"/>
    </row>
    <row r="229" spans="2:20" s="3" customFormat="1" ht="42" customHeight="1" x14ac:dyDescent="0.2">
      <c r="B229" s="152"/>
      <c r="C229" s="301" t="s">
        <v>588</v>
      </c>
      <c r="D229" s="302"/>
      <c r="E229" s="301"/>
      <c r="F229" s="302"/>
      <c r="G229" s="663" t="s">
        <v>972</v>
      </c>
      <c r="H229" s="663"/>
      <c r="I229" s="663"/>
      <c r="J229" s="663"/>
      <c r="K229" s="291" t="s">
        <v>1074</v>
      </c>
      <c r="L229" s="292"/>
      <c r="M229" s="292"/>
      <c r="N229" s="292"/>
      <c r="O229" s="292"/>
      <c r="P229" s="292"/>
      <c r="Q229" s="292"/>
      <c r="R229" s="292"/>
      <c r="S229" s="292"/>
      <c r="T229" s="293"/>
    </row>
    <row r="230" spans="2:20" s="3" customFormat="1" ht="43.15" customHeight="1" x14ac:dyDescent="0.2">
      <c r="B230" s="152"/>
      <c r="C230" s="301" t="s">
        <v>609</v>
      </c>
      <c r="D230" s="302"/>
      <c r="E230" s="301"/>
      <c r="F230" s="302"/>
      <c r="G230" s="663" t="s">
        <v>1004</v>
      </c>
      <c r="H230" s="663"/>
      <c r="I230" s="663"/>
      <c r="J230" s="663"/>
      <c r="K230" s="677" t="s">
        <v>973</v>
      </c>
      <c r="L230" s="677"/>
      <c r="M230" s="677"/>
      <c r="N230" s="677"/>
      <c r="O230" s="677"/>
      <c r="P230" s="677"/>
      <c r="Q230" s="677"/>
      <c r="R230" s="677"/>
      <c r="S230" s="677"/>
      <c r="T230" s="677"/>
    </row>
    <row r="231" spans="2:20" s="3" customFormat="1" ht="72" customHeight="1" x14ac:dyDescent="0.2">
      <c r="B231" s="152"/>
      <c r="C231" s="301" t="s">
        <v>913</v>
      </c>
      <c r="D231" s="302"/>
      <c r="E231" s="301"/>
      <c r="F231" s="302"/>
      <c r="G231" s="663" t="s">
        <v>914</v>
      </c>
      <c r="H231" s="663"/>
      <c r="I231" s="663"/>
      <c r="J231" s="663"/>
      <c r="K231" s="291" t="s">
        <v>988</v>
      </c>
      <c r="L231" s="292"/>
      <c r="M231" s="292"/>
      <c r="N231" s="292"/>
      <c r="O231" s="292"/>
      <c r="P231" s="292"/>
      <c r="Q231" s="292"/>
      <c r="R231" s="292"/>
      <c r="S231" s="292"/>
      <c r="T231" s="293"/>
    </row>
    <row r="232" spans="2:20" s="3" customFormat="1" ht="112.9" customHeight="1" x14ac:dyDescent="0.2">
      <c r="B232" s="182"/>
      <c r="C232" s="301" t="s">
        <v>915</v>
      </c>
      <c r="D232" s="302"/>
      <c r="E232" s="301"/>
      <c r="F232" s="302"/>
      <c r="G232" s="663" t="s">
        <v>989</v>
      </c>
      <c r="H232" s="663"/>
      <c r="I232" s="663"/>
      <c r="J232" s="663"/>
      <c r="K232" s="291" t="s">
        <v>1075</v>
      </c>
      <c r="L232" s="292"/>
      <c r="M232" s="292"/>
      <c r="N232" s="292"/>
      <c r="O232" s="292"/>
      <c r="P232" s="292"/>
      <c r="Q232" s="292"/>
      <c r="R232" s="292"/>
      <c r="S232" s="292"/>
      <c r="T232" s="293"/>
    </row>
    <row r="233" spans="2:20" s="3" customFormat="1" ht="76.150000000000006" customHeight="1" x14ac:dyDescent="0.2">
      <c r="B233" s="182"/>
      <c r="C233" s="301" t="s">
        <v>634</v>
      </c>
      <c r="D233" s="302"/>
      <c r="E233" s="301" t="s">
        <v>676</v>
      </c>
      <c r="F233" s="302"/>
      <c r="G233" s="663" t="s">
        <v>706</v>
      </c>
      <c r="H233" s="663"/>
      <c r="I233" s="663"/>
      <c r="J233" s="663"/>
      <c r="K233" s="291" t="s">
        <v>1076</v>
      </c>
      <c r="L233" s="292"/>
      <c r="M233" s="292"/>
      <c r="N233" s="292"/>
      <c r="O233" s="292"/>
      <c r="P233" s="292"/>
      <c r="Q233" s="292"/>
      <c r="R233" s="292"/>
      <c r="S233" s="292"/>
      <c r="T233" s="293"/>
    </row>
    <row r="234" spans="2:20" s="3" customFormat="1" ht="102.6" customHeight="1" x14ac:dyDescent="0.2">
      <c r="B234" s="184"/>
      <c r="C234" s="301" t="s">
        <v>758</v>
      </c>
      <c r="D234" s="302"/>
      <c r="E234" s="301"/>
      <c r="F234" s="302"/>
      <c r="G234" s="294" t="s">
        <v>759</v>
      </c>
      <c r="H234" s="295"/>
      <c r="I234" s="295"/>
      <c r="J234" s="296"/>
      <c r="K234" s="291" t="s">
        <v>1005</v>
      </c>
      <c r="L234" s="292"/>
      <c r="M234" s="292"/>
      <c r="N234" s="292"/>
      <c r="O234" s="292"/>
      <c r="P234" s="292"/>
      <c r="Q234" s="292"/>
      <c r="R234" s="292"/>
      <c r="S234" s="292"/>
      <c r="T234" s="293"/>
    </row>
    <row r="235" spans="2:20" s="3" customFormat="1" ht="82.15" customHeight="1" x14ac:dyDescent="0.2">
      <c r="B235" s="184"/>
      <c r="C235" s="301" t="s">
        <v>916</v>
      </c>
      <c r="D235" s="302"/>
      <c r="E235" s="301"/>
      <c r="F235" s="302"/>
      <c r="G235" s="294" t="s">
        <v>917</v>
      </c>
      <c r="H235" s="295"/>
      <c r="I235" s="295"/>
      <c r="J235" s="296"/>
      <c r="K235" s="321" t="s">
        <v>1077</v>
      </c>
      <c r="L235" s="321"/>
      <c r="M235" s="321"/>
      <c r="N235" s="321"/>
      <c r="O235" s="321"/>
      <c r="P235" s="321"/>
      <c r="Q235" s="321"/>
      <c r="R235" s="321"/>
      <c r="S235" s="321"/>
      <c r="T235" s="322"/>
    </row>
    <row r="236" spans="2:20" s="3" customFormat="1" ht="37.15" customHeight="1" x14ac:dyDescent="0.2">
      <c r="B236" s="188"/>
      <c r="C236" s="301" t="s">
        <v>918</v>
      </c>
      <c r="D236" s="302"/>
      <c r="E236" s="301"/>
      <c r="F236" s="302"/>
      <c r="G236" s="294" t="s">
        <v>919</v>
      </c>
      <c r="H236" s="295"/>
      <c r="I236" s="295"/>
      <c r="J236" s="296"/>
      <c r="K236" s="320" t="s">
        <v>920</v>
      </c>
      <c r="L236" s="292"/>
      <c r="M236" s="292"/>
      <c r="N236" s="292"/>
      <c r="O236" s="292"/>
      <c r="P236" s="292"/>
      <c r="Q236" s="292"/>
      <c r="R236" s="292"/>
      <c r="S236" s="292"/>
      <c r="T236" s="293"/>
    </row>
    <row r="237" spans="2:20" s="3" customFormat="1" ht="84" customHeight="1" x14ac:dyDescent="0.2">
      <c r="B237" s="188"/>
      <c r="C237" s="301" t="s">
        <v>921</v>
      </c>
      <c r="D237" s="302"/>
      <c r="E237" s="301"/>
      <c r="F237" s="302"/>
      <c r="G237" s="294" t="s">
        <v>922</v>
      </c>
      <c r="H237" s="295"/>
      <c r="I237" s="295"/>
      <c r="J237" s="296"/>
      <c r="K237" s="321" t="s">
        <v>1078</v>
      </c>
      <c r="L237" s="321"/>
      <c r="M237" s="321"/>
      <c r="N237" s="321"/>
      <c r="O237" s="321"/>
      <c r="P237" s="321"/>
      <c r="Q237" s="321"/>
      <c r="R237" s="321"/>
      <c r="S237" s="321"/>
      <c r="T237" s="322"/>
    </row>
    <row r="238" spans="2:20" s="3" customFormat="1" ht="66.599999999999994" customHeight="1" x14ac:dyDescent="0.2">
      <c r="B238" s="188"/>
      <c r="C238" s="301" t="s">
        <v>923</v>
      </c>
      <c r="D238" s="302"/>
      <c r="E238" s="301"/>
      <c r="F238" s="302"/>
      <c r="G238" s="294" t="s">
        <v>924</v>
      </c>
      <c r="H238" s="295"/>
      <c r="I238" s="295"/>
      <c r="J238" s="296"/>
      <c r="K238" s="291" t="s">
        <v>1079</v>
      </c>
      <c r="L238" s="292"/>
      <c r="M238" s="292"/>
      <c r="N238" s="292"/>
      <c r="O238" s="292"/>
      <c r="P238" s="292"/>
      <c r="Q238" s="292"/>
      <c r="R238" s="292"/>
      <c r="S238" s="292"/>
      <c r="T238" s="293"/>
    </row>
    <row r="239" spans="2:20" s="3" customFormat="1" ht="50.45" customHeight="1" x14ac:dyDescent="0.2">
      <c r="B239" s="184"/>
      <c r="C239" s="301" t="s">
        <v>925</v>
      </c>
      <c r="D239" s="302"/>
      <c r="E239" s="301" t="s">
        <v>926</v>
      </c>
      <c r="F239" s="302"/>
      <c r="G239" s="294" t="s">
        <v>927</v>
      </c>
      <c r="H239" s="295"/>
      <c r="I239" s="295"/>
      <c r="J239" s="296"/>
      <c r="K239" s="291" t="s">
        <v>1080</v>
      </c>
      <c r="L239" s="292"/>
      <c r="M239" s="292"/>
      <c r="N239" s="292"/>
      <c r="O239" s="292"/>
      <c r="P239" s="292"/>
      <c r="Q239" s="292"/>
      <c r="R239" s="292"/>
      <c r="S239" s="292"/>
      <c r="T239" s="293"/>
    </row>
    <row r="240" spans="2:20" s="3" customFormat="1" ht="111.6" customHeight="1" x14ac:dyDescent="0.2">
      <c r="B240" s="255"/>
      <c r="C240" s="301" t="s">
        <v>928</v>
      </c>
      <c r="D240" s="302"/>
      <c r="E240" s="301" t="s">
        <v>1006</v>
      </c>
      <c r="F240" s="302"/>
      <c r="G240" s="294" t="s">
        <v>1007</v>
      </c>
      <c r="H240" s="295"/>
      <c r="I240" s="295"/>
      <c r="J240" s="296"/>
      <c r="K240" s="291" t="s">
        <v>1081</v>
      </c>
      <c r="L240" s="292"/>
      <c r="M240" s="292"/>
      <c r="N240" s="292"/>
      <c r="O240" s="292"/>
      <c r="P240" s="292"/>
      <c r="Q240" s="292"/>
      <c r="R240" s="292"/>
      <c r="S240" s="292"/>
      <c r="T240" s="293"/>
    </row>
    <row r="241" spans="2:22" s="3" customFormat="1" ht="36.6" customHeight="1" x14ac:dyDescent="0.2">
      <c r="B241" s="255"/>
      <c r="C241" s="301" t="s">
        <v>929</v>
      </c>
      <c r="D241" s="302"/>
      <c r="E241" s="301"/>
      <c r="F241" s="302"/>
      <c r="G241" s="294" t="s">
        <v>930</v>
      </c>
      <c r="H241" s="295"/>
      <c r="I241" s="295"/>
      <c r="J241" s="296"/>
      <c r="K241" s="291" t="s">
        <v>1083</v>
      </c>
      <c r="L241" s="292"/>
      <c r="M241" s="292"/>
      <c r="N241" s="292"/>
      <c r="O241" s="292"/>
      <c r="P241" s="292"/>
      <c r="Q241" s="292"/>
      <c r="R241" s="292"/>
      <c r="S241" s="292"/>
      <c r="T241" s="293"/>
    </row>
    <row r="242" spans="2:22" s="3" customFormat="1" ht="30" customHeight="1" x14ac:dyDescent="0.2">
      <c r="B242" s="258"/>
      <c r="C242" s="301"/>
      <c r="D242" s="302"/>
      <c r="E242" s="301"/>
      <c r="F242" s="302"/>
      <c r="G242" s="294" t="s">
        <v>964</v>
      </c>
      <c r="H242" s="295"/>
      <c r="I242" s="295"/>
      <c r="J242" s="296"/>
      <c r="K242" s="291" t="s">
        <v>990</v>
      </c>
      <c r="L242" s="292"/>
      <c r="M242" s="292"/>
      <c r="N242" s="292"/>
      <c r="O242" s="292"/>
      <c r="P242" s="292"/>
      <c r="Q242" s="292"/>
      <c r="R242" s="292"/>
      <c r="S242" s="292"/>
      <c r="T242" s="293"/>
    </row>
    <row r="243" spans="2:22" s="3" customFormat="1" ht="43.15" customHeight="1" x14ac:dyDescent="0.2">
      <c r="B243" s="184"/>
      <c r="C243" s="301"/>
      <c r="D243" s="302"/>
      <c r="E243" s="301"/>
      <c r="F243" s="302"/>
      <c r="G243" s="288" t="s">
        <v>586</v>
      </c>
      <c r="H243" s="290"/>
      <c r="I243" s="290"/>
      <c r="J243" s="289"/>
      <c r="K243" s="291" t="s">
        <v>1061</v>
      </c>
      <c r="L243" s="292"/>
      <c r="M243" s="292"/>
      <c r="N243" s="292"/>
      <c r="O243" s="292"/>
      <c r="P243" s="292"/>
      <c r="Q243" s="292"/>
      <c r="R243" s="292"/>
      <c r="S243" s="292"/>
      <c r="T243" s="293"/>
    </row>
    <row r="244" spans="2:22" s="22" customFormat="1" x14ac:dyDescent="0.2">
      <c r="B244" s="674"/>
      <c r="C244" s="675"/>
      <c r="D244" s="675"/>
      <c r="E244" s="675"/>
      <c r="F244" s="675"/>
      <c r="G244" s="675"/>
      <c r="H244" s="675"/>
      <c r="I244" s="675"/>
      <c r="J244" s="675"/>
      <c r="K244" s="675"/>
      <c r="L244" s="675"/>
      <c r="M244" s="675"/>
      <c r="N244" s="675"/>
      <c r="O244" s="675"/>
      <c r="P244" s="675"/>
      <c r="Q244" s="675"/>
      <c r="R244" s="675"/>
      <c r="S244" s="675"/>
      <c r="T244" s="676"/>
    </row>
    <row r="245" spans="2:22" s="22" customFormat="1" ht="30.4" customHeight="1" x14ac:dyDescent="0.2">
      <c r="B245" s="606" t="s">
        <v>87</v>
      </c>
      <c r="C245" s="338" t="s">
        <v>488</v>
      </c>
      <c r="D245" s="339"/>
      <c r="E245" s="339"/>
      <c r="F245" s="339"/>
      <c r="G245" s="339"/>
      <c r="H245" s="339"/>
      <c r="I245" s="339"/>
      <c r="J245" s="339"/>
      <c r="K245" s="339"/>
      <c r="L245" s="339"/>
      <c r="M245" s="339"/>
      <c r="N245" s="339"/>
      <c r="O245" s="339"/>
      <c r="P245" s="339"/>
      <c r="Q245" s="339"/>
      <c r="R245" s="339"/>
      <c r="S245" s="339"/>
      <c r="T245" s="340"/>
    </row>
    <row r="246" spans="2:22" s="3" customFormat="1" ht="14.1" customHeight="1" x14ac:dyDescent="0.2">
      <c r="B246" s="607"/>
      <c r="C246" s="303" t="s">
        <v>115</v>
      </c>
      <c r="D246" s="304"/>
      <c r="E246" s="304"/>
      <c r="F246" s="304"/>
      <c r="G246" s="304"/>
      <c r="H246" s="304"/>
      <c r="I246" s="304"/>
      <c r="J246" s="304"/>
      <c r="K246" s="304"/>
      <c r="L246" s="305"/>
      <c r="M246" s="653"/>
      <c r="N246" s="654"/>
      <c r="O246" s="654"/>
      <c r="P246" s="654"/>
      <c r="Q246" s="654"/>
      <c r="R246" s="654"/>
      <c r="S246" s="654"/>
      <c r="T246" s="655"/>
    </row>
    <row r="247" spans="2:22" s="3" customFormat="1" ht="15" customHeight="1" x14ac:dyDescent="0.2">
      <c r="B247" s="607"/>
      <c r="C247" s="278" t="s">
        <v>73</v>
      </c>
      <c r="D247" s="278"/>
      <c r="E247" s="278"/>
      <c r="F247" s="278" t="s">
        <v>431</v>
      </c>
      <c r="G247" s="278"/>
      <c r="H247" s="278" t="s">
        <v>63</v>
      </c>
      <c r="I247" s="278"/>
      <c r="J247" s="278" t="s">
        <v>74</v>
      </c>
      <c r="K247" s="278"/>
      <c r="L247" s="278"/>
      <c r="M247" s="656"/>
      <c r="N247" s="657"/>
      <c r="O247" s="657"/>
      <c r="P247" s="657"/>
      <c r="Q247" s="657"/>
      <c r="R247" s="657"/>
      <c r="S247" s="657"/>
      <c r="T247" s="658"/>
    </row>
    <row r="248" spans="2:22" s="3" customFormat="1" ht="21.75" customHeight="1" x14ac:dyDescent="0.2">
      <c r="B248" s="607"/>
      <c r="C248" s="350" t="s">
        <v>75</v>
      </c>
      <c r="D248" s="351"/>
      <c r="E248" s="352"/>
      <c r="F248" s="648">
        <v>1</v>
      </c>
      <c r="G248" s="649"/>
      <c r="H248" s="648">
        <v>1</v>
      </c>
      <c r="I248" s="649"/>
      <c r="J248" s="648">
        <f>F248-H248</f>
        <v>0</v>
      </c>
      <c r="K248" s="669"/>
      <c r="L248" s="649"/>
      <c r="M248" s="656"/>
      <c r="N248" s="657"/>
      <c r="O248" s="657"/>
      <c r="P248" s="657"/>
      <c r="Q248" s="657"/>
      <c r="R248" s="657"/>
      <c r="S248" s="657"/>
      <c r="T248" s="658"/>
      <c r="V248" s="103"/>
    </row>
    <row r="249" spans="2:22" s="3" customFormat="1" ht="22.5" customHeight="1" x14ac:dyDescent="0.2">
      <c r="B249" s="607"/>
      <c r="C249" s="91"/>
      <c r="D249" s="91"/>
      <c r="E249" s="91"/>
      <c r="F249" s="90"/>
      <c r="G249" s="90"/>
      <c r="H249" s="90"/>
      <c r="I249" s="90"/>
      <c r="J249" s="90"/>
      <c r="K249" s="90"/>
      <c r="L249" s="90"/>
      <c r="M249" s="656"/>
      <c r="N249" s="657"/>
      <c r="O249" s="657"/>
      <c r="P249" s="657"/>
      <c r="Q249" s="657"/>
      <c r="R249" s="657"/>
      <c r="S249" s="657"/>
      <c r="T249" s="658"/>
    </row>
    <row r="250" spans="2:22" s="3" customFormat="1" ht="37.9" customHeight="1" x14ac:dyDescent="0.2">
      <c r="B250" s="607"/>
      <c r="C250" s="333" t="s">
        <v>76</v>
      </c>
      <c r="D250" s="334"/>
      <c r="E250" s="333" t="s">
        <v>65</v>
      </c>
      <c r="F250" s="334"/>
      <c r="G250" s="93" t="s">
        <v>77</v>
      </c>
      <c r="H250" s="614" t="s">
        <v>78</v>
      </c>
      <c r="I250" s="616"/>
      <c r="J250" s="93" t="s">
        <v>79</v>
      </c>
      <c r="K250" s="614" t="s">
        <v>80</v>
      </c>
      <c r="L250" s="616"/>
      <c r="M250" s="656"/>
      <c r="N250" s="657"/>
      <c r="O250" s="657"/>
      <c r="P250" s="657"/>
      <c r="Q250" s="657"/>
      <c r="R250" s="657"/>
      <c r="S250" s="657"/>
      <c r="T250" s="658"/>
    </row>
    <row r="251" spans="2:22" s="3" customFormat="1" ht="22.5" customHeight="1" x14ac:dyDescent="0.2">
      <c r="B251" s="607"/>
      <c r="C251" s="323">
        <v>42689</v>
      </c>
      <c r="D251" s="324"/>
      <c r="E251" s="323">
        <v>42840</v>
      </c>
      <c r="F251" s="324"/>
      <c r="G251" s="17">
        <f>+K153</f>
        <v>151</v>
      </c>
      <c r="H251" s="650">
        <f>100/G251</f>
        <v>0.66225165562913912</v>
      </c>
      <c r="I251" s="651"/>
      <c r="J251" s="17">
        <v>20</v>
      </c>
      <c r="K251" s="639">
        <v>100</v>
      </c>
      <c r="L251" s="640"/>
      <c r="M251" s="656"/>
      <c r="N251" s="657"/>
      <c r="O251" s="657"/>
      <c r="P251" s="657"/>
      <c r="Q251" s="657"/>
      <c r="R251" s="657"/>
      <c r="S251" s="657"/>
      <c r="T251" s="658"/>
    </row>
    <row r="252" spans="2:22" s="3" customFormat="1" ht="15.75" customHeight="1" x14ac:dyDescent="0.2">
      <c r="B252" s="607"/>
      <c r="C252" s="91"/>
      <c r="D252" s="92"/>
      <c r="E252" s="89"/>
      <c r="F252" s="17"/>
      <c r="G252" s="20"/>
      <c r="H252" s="20"/>
      <c r="I252" s="17"/>
      <c r="J252" s="19"/>
      <c r="K252" s="19"/>
      <c r="L252" s="90"/>
      <c r="M252" s="656"/>
      <c r="N252" s="657"/>
      <c r="O252" s="657"/>
      <c r="P252" s="657"/>
      <c r="Q252" s="657"/>
      <c r="R252" s="657"/>
      <c r="S252" s="657"/>
      <c r="T252" s="658"/>
    </row>
    <row r="253" spans="2:22" s="3" customFormat="1" ht="29.25" customHeight="1" x14ac:dyDescent="0.2">
      <c r="B253" s="607"/>
      <c r="C253" s="303" t="s">
        <v>81</v>
      </c>
      <c r="D253" s="304"/>
      <c r="E253" s="304"/>
      <c r="F253" s="304"/>
      <c r="G253" s="304"/>
      <c r="H253" s="304"/>
      <c r="I253" s="304"/>
      <c r="J253" s="304"/>
      <c r="K253" s="304"/>
      <c r="L253" s="305"/>
      <c r="M253" s="656"/>
      <c r="N253" s="657"/>
      <c r="O253" s="657"/>
      <c r="P253" s="657"/>
      <c r="Q253" s="657"/>
      <c r="R253" s="657"/>
      <c r="S253" s="657"/>
      <c r="T253" s="658"/>
      <c r="V253" s="23"/>
    </row>
    <row r="254" spans="2:22" s="3" customFormat="1" ht="40.5" customHeight="1" x14ac:dyDescent="0.2">
      <c r="B254" s="607"/>
      <c r="C254" s="630" t="s">
        <v>88</v>
      </c>
      <c r="D254" s="630"/>
      <c r="E254" s="630"/>
      <c r="F254" s="101">
        <v>25</v>
      </c>
      <c r="G254" s="321" t="s">
        <v>89</v>
      </c>
      <c r="H254" s="321"/>
      <c r="I254" s="21">
        <v>15</v>
      </c>
      <c r="J254" s="321" t="s">
        <v>90</v>
      </c>
      <c r="K254" s="321"/>
      <c r="L254" s="89">
        <v>10</v>
      </c>
      <c r="M254" s="659"/>
      <c r="N254" s="660"/>
      <c r="O254" s="660"/>
      <c r="P254" s="660"/>
      <c r="Q254" s="660"/>
      <c r="R254" s="660"/>
      <c r="S254" s="660"/>
      <c r="T254" s="661"/>
    </row>
    <row r="255" spans="2:22" s="3" customFormat="1" ht="27" customHeight="1" x14ac:dyDescent="0.2">
      <c r="B255" s="607"/>
      <c r="C255" s="641" t="s">
        <v>91</v>
      </c>
      <c r="D255" s="642"/>
      <c r="E255" s="642"/>
      <c r="F255" s="642"/>
      <c r="G255" s="642"/>
      <c r="H255" s="642"/>
      <c r="I255" s="642"/>
      <c r="J255" s="642"/>
      <c r="K255" s="642"/>
      <c r="L255" s="642"/>
      <c r="M255" s="642"/>
      <c r="N255" s="642"/>
      <c r="O255" s="642"/>
      <c r="P255" s="642"/>
      <c r="Q255" s="642"/>
      <c r="R255" s="642"/>
      <c r="S255" s="642"/>
      <c r="T255" s="643"/>
    </row>
    <row r="256" spans="2:22" s="3" customFormat="1" ht="22.5" customHeight="1" x14ac:dyDescent="0.2">
      <c r="B256" s="607"/>
      <c r="C256" s="646" t="s">
        <v>82</v>
      </c>
      <c r="D256" s="690"/>
      <c r="E256" s="690"/>
      <c r="F256" s="647"/>
      <c r="G256" s="645" t="s">
        <v>92</v>
      </c>
      <c r="H256" s="645"/>
      <c r="I256" s="645"/>
      <c r="J256" s="278" t="s">
        <v>93</v>
      </c>
      <c r="K256" s="278"/>
      <c r="L256" s="278"/>
      <c r="M256" s="653" t="s">
        <v>83</v>
      </c>
      <c r="N256" s="654"/>
      <c r="O256" s="654"/>
      <c r="P256" s="654"/>
      <c r="Q256" s="654"/>
      <c r="R256" s="654"/>
      <c r="S256" s="654"/>
      <c r="T256" s="655"/>
    </row>
    <row r="257" spans="2:20" s="3" customFormat="1" ht="32.25" customHeight="1" x14ac:dyDescent="0.2">
      <c r="B257" s="607"/>
      <c r="C257" s="645" t="s">
        <v>84</v>
      </c>
      <c r="D257" s="645"/>
      <c r="E257" s="646" t="s">
        <v>432</v>
      </c>
      <c r="F257" s="647"/>
      <c r="G257" s="645"/>
      <c r="H257" s="645"/>
      <c r="I257" s="645"/>
      <c r="J257" s="278"/>
      <c r="K257" s="278"/>
      <c r="L257" s="278"/>
      <c r="M257" s="659"/>
      <c r="N257" s="660"/>
      <c r="O257" s="660"/>
      <c r="P257" s="660"/>
      <c r="Q257" s="660"/>
      <c r="R257" s="660"/>
      <c r="S257" s="660"/>
      <c r="T257" s="661"/>
    </row>
    <row r="258" spans="2:20" s="3" customFormat="1" ht="31.5" customHeight="1" x14ac:dyDescent="0.2">
      <c r="B258" s="607"/>
      <c r="C258" s="652" t="s">
        <v>489</v>
      </c>
      <c r="D258" s="652"/>
      <c r="E258" s="652" t="s">
        <v>490</v>
      </c>
      <c r="F258" s="652"/>
      <c r="G258" s="462" t="s">
        <v>491</v>
      </c>
      <c r="H258" s="462"/>
      <c r="I258" s="462"/>
      <c r="J258" s="665">
        <v>1</v>
      </c>
      <c r="K258" s="665"/>
      <c r="L258" s="665"/>
      <c r="M258" s="644" t="s">
        <v>493</v>
      </c>
      <c r="N258" s="644"/>
      <c r="O258" s="644"/>
      <c r="P258" s="644"/>
      <c r="Q258" s="644"/>
      <c r="R258" s="644"/>
      <c r="S258" s="644"/>
      <c r="T258" s="644"/>
    </row>
    <row r="259" spans="2:20" s="3" customFormat="1" ht="15" customHeight="1" x14ac:dyDescent="0.2">
      <c r="B259" s="333"/>
      <c r="C259" s="421"/>
      <c r="D259" s="421"/>
      <c r="E259" s="421"/>
      <c r="F259" s="421"/>
      <c r="G259" s="421"/>
      <c r="H259" s="421"/>
      <c r="I259" s="421"/>
      <c r="J259" s="421"/>
      <c r="K259" s="421"/>
      <c r="L259" s="421"/>
      <c r="M259" s="421"/>
      <c r="N259" s="421"/>
      <c r="O259" s="421"/>
      <c r="P259" s="421"/>
      <c r="Q259" s="421"/>
      <c r="R259" s="421"/>
      <c r="S259" s="421"/>
      <c r="T259" s="334"/>
    </row>
    <row r="260" spans="2:20" s="3" customFormat="1" ht="27.4" customHeight="1" x14ac:dyDescent="0.2">
      <c r="B260" s="338" t="s">
        <v>70</v>
      </c>
      <c r="C260" s="339"/>
      <c r="D260" s="339"/>
      <c r="E260" s="339"/>
      <c r="F260" s="339"/>
      <c r="G260" s="339"/>
      <c r="H260" s="339"/>
      <c r="I260" s="339"/>
      <c r="J260" s="339"/>
      <c r="K260" s="339"/>
      <c r="L260" s="339"/>
      <c r="M260" s="339"/>
      <c r="N260" s="339"/>
      <c r="O260" s="339"/>
      <c r="P260" s="339"/>
      <c r="Q260" s="339"/>
      <c r="R260" s="339"/>
      <c r="S260" s="339"/>
      <c r="T260" s="340"/>
    </row>
    <row r="261" spans="2:20" s="3" customFormat="1" ht="22.5" customHeight="1" x14ac:dyDescent="0.2">
      <c r="B261" s="303" t="s">
        <v>115</v>
      </c>
      <c r="C261" s="304"/>
      <c r="D261" s="304"/>
      <c r="E261" s="304"/>
      <c r="F261" s="304"/>
      <c r="G261" s="304"/>
      <c r="H261" s="304"/>
      <c r="I261" s="304"/>
      <c r="J261" s="304"/>
      <c r="K261" s="305"/>
      <c r="L261" s="333"/>
      <c r="M261" s="421"/>
      <c r="N261" s="421"/>
      <c r="O261" s="421"/>
      <c r="P261" s="421"/>
      <c r="Q261" s="421"/>
      <c r="R261" s="421"/>
      <c r="S261" s="421"/>
      <c r="T261" s="334"/>
    </row>
    <row r="262" spans="2:20" s="3" customFormat="1" ht="22.5" customHeight="1" x14ac:dyDescent="0.2">
      <c r="B262" s="278" t="s">
        <v>73</v>
      </c>
      <c r="C262" s="278"/>
      <c r="D262" s="278"/>
      <c r="E262" s="333" t="s">
        <v>431</v>
      </c>
      <c r="F262" s="334"/>
      <c r="G262" s="278" t="s">
        <v>63</v>
      </c>
      <c r="H262" s="278"/>
      <c r="I262" s="278" t="s">
        <v>86</v>
      </c>
      <c r="J262" s="278"/>
      <c r="K262" s="278"/>
      <c r="L262" s="309"/>
      <c r="M262" s="310"/>
      <c r="N262" s="310"/>
      <c r="O262" s="310"/>
      <c r="P262" s="310"/>
      <c r="Q262" s="310"/>
      <c r="R262" s="310"/>
      <c r="S262" s="310"/>
      <c r="T262" s="311"/>
    </row>
    <row r="263" spans="2:20" s="3" customFormat="1" ht="22.5" customHeight="1" x14ac:dyDescent="0.2">
      <c r="B263" s="321" t="s">
        <v>75</v>
      </c>
      <c r="C263" s="321"/>
      <c r="D263" s="321"/>
      <c r="E263" s="546">
        <f>+G266/100</f>
        <v>0.70760000000000001</v>
      </c>
      <c r="F263" s="547"/>
      <c r="G263" s="332">
        <v>0.80259999999999998</v>
      </c>
      <c r="H263" s="332"/>
      <c r="I263" s="319">
        <f>+E263-G263</f>
        <v>-9.4999999999999973E-2</v>
      </c>
      <c r="J263" s="319"/>
      <c r="K263" s="319"/>
      <c r="L263" s="312"/>
      <c r="M263" s="313"/>
      <c r="N263" s="313"/>
      <c r="O263" s="313"/>
      <c r="P263" s="313"/>
      <c r="Q263" s="313"/>
      <c r="R263" s="313"/>
      <c r="S263" s="313"/>
      <c r="T263" s="314"/>
    </row>
    <row r="264" spans="2:20" s="3" customFormat="1" ht="22.5" customHeight="1" x14ac:dyDescent="0.2">
      <c r="B264" s="384"/>
      <c r="C264" s="385"/>
      <c r="D264" s="385"/>
      <c r="E264" s="385"/>
      <c r="F264" s="385"/>
      <c r="G264" s="385"/>
      <c r="H264" s="385"/>
      <c r="I264" s="385"/>
      <c r="J264" s="385"/>
      <c r="K264" s="386"/>
      <c r="L264" s="312"/>
      <c r="M264" s="313"/>
      <c r="N264" s="313"/>
      <c r="O264" s="313"/>
      <c r="P264" s="313"/>
      <c r="Q264" s="313"/>
      <c r="R264" s="313"/>
      <c r="S264" s="313"/>
      <c r="T264" s="314"/>
    </row>
    <row r="265" spans="2:20" s="3" customFormat="1" ht="34.9" customHeight="1" x14ac:dyDescent="0.2">
      <c r="B265" s="278" t="s">
        <v>76</v>
      </c>
      <c r="C265" s="278"/>
      <c r="D265" s="278" t="s">
        <v>65</v>
      </c>
      <c r="E265" s="278"/>
      <c r="F265" s="93" t="s">
        <v>77</v>
      </c>
      <c r="G265" s="614" t="s">
        <v>80</v>
      </c>
      <c r="H265" s="615"/>
      <c r="I265" s="615"/>
      <c r="J265" s="615"/>
      <c r="K265" s="616"/>
      <c r="L265" s="312"/>
      <c r="M265" s="313"/>
      <c r="N265" s="313"/>
      <c r="O265" s="313"/>
      <c r="P265" s="313"/>
      <c r="Q265" s="313"/>
      <c r="R265" s="313"/>
      <c r="S265" s="313"/>
      <c r="T265" s="314"/>
    </row>
    <row r="266" spans="2:20" s="3" customFormat="1" ht="30" customHeight="1" x14ac:dyDescent="0.2">
      <c r="B266" s="318">
        <f>I154</f>
        <v>42684</v>
      </c>
      <c r="C266" s="462"/>
      <c r="D266" s="318">
        <f>J154</f>
        <v>44923</v>
      </c>
      <c r="E266" s="462"/>
      <c r="F266" s="17">
        <f>K154</f>
        <v>2239</v>
      </c>
      <c r="G266" s="639">
        <v>70.760000000000005</v>
      </c>
      <c r="H266" s="664"/>
      <c r="I266" s="664"/>
      <c r="J266" s="664"/>
      <c r="K266" s="640"/>
      <c r="L266" s="312"/>
      <c r="M266" s="313"/>
      <c r="N266" s="313"/>
      <c r="O266" s="313"/>
      <c r="P266" s="313"/>
      <c r="Q266" s="313"/>
      <c r="R266" s="313"/>
      <c r="S266" s="313"/>
      <c r="T266" s="314"/>
    </row>
    <row r="267" spans="2:20" s="3" customFormat="1" ht="25.5" customHeight="1" x14ac:dyDescent="0.2">
      <c r="B267" s="384"/>
      <c r="C267" s="385"/>
      <c r="D267" s="385"/>
      <c r="E267" s="385"/>
      <c r="F267" s="385"/>
      <c r="G267" s="385"/>
      <c r="H267" s="385"/>
      <c r="I267" s="385"/>
      <c r="J267" s="385"/>
      <c r="K267" s="386"/>
      <c r="L267" s="312"/>
      <c r="M267" s="313"/>
      <c r="N267" s="313"/>
      <c r="O267" s="313"/>
      <c r="P267" s="313"/>
      <c r="Q267" s="313"/>
      <c r="R267" s="313"/>
      <c r="S267" s="313"/>
      <c r="T267" s="314"/>
    </row>
    <row r="268" spans="2:20" s="3" customFormat="1" ht="24" customHeight="1" x14ac:dyDescent="0.2">
      <c r="B268" s="303" t="s">
        <v>81</v>
      </c>
      <c r="C268" s="304"/>
      <c r="D268" s="304"/>
      <c r="E268" s="304"/>
      <c r="F268" s="304"/>
      <c r="G268" s="304"/>
      <c r="H268" s="304"/>
      <c r="I268" s="304"/>
      <c r="J268" s="304"/>
      <c r="K268" s="305"/>
      <c r="L268" s="315"/>
      <c r="M268" s="316"/>
      <c r="N268" s="316"/>
      <c r="O268" s="316"/>
      <c r="P268" s="316"/>
      <c r="Q268" s="316"/>
      <c r="R268" s="316"/>
      <c r="S268" s="316"/>
      <c r="T268" s="317"/>
    </row>
    <row r="269" spans="2:20" s="3" customFormat="1" ht="37.5" customHeight="1" x14ac:dyDescent="0.2">
      <c r="B269" s="550" t="s">
        <v>94</v>
      </c>
      <c r="C269" s="551"/>
      <c r="D269" s="551"/>
      <c r="E269" s="551"/>
      <c r="F269" s="552"/>
      <c r="G269" s="666" t="s">
        <v>95</v>
      </c>
      <c r="H269" s="666"/>
      <c r="I269" s="553" t="s">
        <v>96</v>
      </c>
      <c r="J269" s="553"/>
      <c r="K269" s="94" t="s">
        <v>363</v>
      </c>
      <c r="L269" s="550" t="s">
        <v>97</v>
      </c>
      <c r="M269" s="551"/>
      <c r="N269" s="551"/>
      <c r="O269" s="551"/>
      <c r="P269" s="551"/>
      <c r="Q269" s="551"/>
      <c r="R269" s="551"/>
      <c r="S269" s="551"/>
      <c r="T269" s="552"/>
    </row>
    <row r="270" spans="2:20" s="3" customFormat="1" ht="33" customHeight="1" x14ac:dyDescent="0.25">
      <c r="B270" s="633" t="s">
        <v>98</v>
      </c>
      <c r="C270" s="634"/>
      <c r="D270" s="634"/>
      <c r="E270" s="634"/>
      <c r="F270" s="635"/>
      <c r="G270" s="278" t="s">
        <v>99</v>
      </c>
      <c r="H270" s="278"/>
      <c r="I270" s="662" t="s">
        <v>99</v>
      </c>
      <c r="J270" s="662"/>
      <c r="K270" s="24"/>
      <c r="L270" s="636"/>
      <c r="M270" s="637"/>
      <c r="N270" s="637"/>
      <c r="O270" s="637"/>
      <c r="P270" s="637"/>
      <c r="Q270" s="637"/>
      <c r="R270" s="637"/>
      <c r="S270" s="637"/>
      <c r="T270" s="638"/>
    </row>
    <row r="271" spans="2:20" s="3" customFormat="1" ht="28.15" customHeight="1" x14ac:dyDescent="0.2">
      <c r="B271" s="549" t="s">
        <v>82</v>
      </c>
      <c r="C271" s="549"/>
      <c r="D271" s="549"/>
      <c r="E271" s="549"/>
      <c r="F271" s="549" t="s">
        <v>45</v>
      </c>
      <c r="G271" s="549"/>
      <c r="H271" s="549"/>
      <c r="I271" s="549"/>
      <c r="J271" s="608" t="s">
        <v>83</v>
      </c>
      <c r="K271" s="609"/>
      <c r="L271" s="609"/>
      <c r="M271" s="609"/>
      <c r="N271" s="609"/>
      <c r="O271" s="609"/>
      <c r="P271" s="609"/>
      <c r="Q271" s="609"/>
      <c r="R271" s="609"/>
      <c r="S271" s="609"/>
      <c r="T271" s="610"/>
    </row>
    <row r="272" spans="2:20" s="3" customFormat="1" ht="28.15" customHeight="1" x14ac:dyDescent="0.2">
      <c r="B272" s="549" t="s">
        <v>84</v>
      </c>
      <c r="C272" s="549"/>
      <c r="D272" s="549" t="s">
        <v>432</v>
      </c>
      <c r="E272" s="549"/>
      <c r="F272" s="549"/>
      <c r="G272" s="549"/>
      <c r="H272" s="549"/>
      <c r="I272" s="549"/>
      <c r="J272" s="611"/>
      <c r="K272" s="612"/>
      <c r="L272" s="612"/>
      <c r="M272" s="612"/>
      <c r="N272" s="612"/>
      <c r="O272" s="612"/>
      <c r="P272" s="612"/>
      <c r="Q272" s="612"/>
      <c r="R272" s="612"/>
      <c r="S272" s="612"/>
      <c r="T272" s="613"/>
    </row>
    <row r="273" spans="2:39" s="3" customFormat="1" ht="132" customHeight="1" x14ac:dyDescent="0.2">
      <c r="B273" s="288" t="s">
        <v>623</v>
      </c>
      <c r="C273" s="289"/>
      <c r="D273" s="288" t="s">
        <v>624</v>
      </c>
      <c r="E273" s="289"/>
      <c r="F273" s="288" t="s">
        <v>500</v>
      </c>
      <c r="G273" s="290"/>
      <c r="H273" s="290"/>
      <c r="I273" s="289"/>
      <c r="J273" s="291" t="s">
        <v>1084</v>
      </c>
      <c r="K273" s="292"/>
      <c r="L273" s="292"/>
      <c r="M273" s="292"/>
      <c r="N273" s="292"/>
      <c r="O273" s="292"/>
      <c r="P273" s="292"/>
      <c r="Q273" s="292"/>
      <c r="R273" s="292"/>
      <c r="S273" s="292"/>
      <c r="T273" s="293"/>
    </row>
    <row r="274" spans="2:39" s="3" customFormat="1" ht="57" customHeight="1" x14ac:dyDescent="0.2">
      <c r="B274" s="288" t="s">
        <v>664</v>
      </c>
      <c r="C274" s="289"/>
      <c r="D274" s="288" t="s">
        <v>699</v>
      </c>
      <c r="E274" s="289"/>
      <c r="F274" s="294" t="s">
        <v>1008</v>
      </c>
      <c r="G274" s="295"/>
      <c r="H274" s="295"/>
      <c r="I274" s="296"/>
      <c r="J274" s="291" t="s">
        <v>1085</v>
      </c>
      <c r="K274" s="292"/>
      <c r="L274" s="292"/>
      <c r="M274" s="292"/>
      <c r="N274" s="292"/>
      <c r="O274" s="292"/>
      <c r="P274" s="292"/>
      <c r="Q274" s="292"/>
      <c r="R274" s="292"/>
      <c r="S274" s="292"/>
      <c r="T274" s="293"/>
    </row>
    <row r="275" spans="2:39" s="3" customFormat="1" ht="39" customHeight="1" x14ac:dyDescent="0.2">
      <c r="B275" s="288" t="s">
        <v>591</v>
      </c>
      <c r="C275" s="289"/>
      <c r="D275" s="288" t="s">
        <v>592</v>
      </c>
      <c r="E275" s="289"/>
      <c r="F275" s="288" t="s">
        <v>665</v>
      </c>
      <c r="G275" s="290"/>
      <c r="H275" s="290"/>
      <c r="I275" s="289"/>
      <c r="J275" s="291" t="s">
        <v>621</v>
      </c>
      <c r="K275" s="292"/>
      <c r="L275" s="292"/>
      <c r="M275" s="292"/>
      <c r="N275" s="292"/>
      <c r="O275" s="292"/>
      <c r="P275" s="292"/>
      <c r="Q275" s="292"/>
      <c r="R275" s="292"/>
      <c r="S275" s="292"/>
      <c r="T275" s="293"/>
    </row>
    <row r="276" spans="2:39" s="3" customFormat="1" ht="85.15" customHeight="1" x14ac:dyDescent="0.2">
      <c r="B276" s="288" t="s">
        <v>677</v>
      </c>
      <c r="C276" s="289"/>
      <c r="D276" s="288"/>
      <c r="E276" s="289"/>
      <c r="F276" s="288" t="s">
        <v>593</v>
      </c>
      <c r="G276" s="290"/>
      <c r="H276" s="290"/>
      <c r="I276" s="289"/>
      <c r="J276" s="291" t="s">
        <v>1009</v>
      </c>
      <c r="K276" s="292"/>
      <c r="L276" s="292"/>
      <c r="M276" s="292"/>
      <c r="N276" s="292"/>
      <c r="O276" s="292"/>
      <c r="P276" s="292"/>
      <c r="Q276" s="292"/>
      <c r="R276" s="292"/>
      <c r="S276" s="292"/>
      <c r="T276" s="293"/>
    </row>
    <row r="277" spans="2:39" s="3" customFormat="1" ht="15" customHeight="1" x14ac:dyDescent="0.2">
      <c r="B277" s="333"/>
      <c r="C277" s="421"/>
      <c r="D277" s="421"/>
      <c r="E277" s="421"/>
      <c r="F277" s="421"/>
      <c r="G277" s="421"/>
      <c r="H277" s="421"/>
      <c r="I277" s="421"/>
      <c r="J277" s="421"/>
      <c r="K277" s="421"/>
      <c r="L277" s="421"/>
      <c r="M277" s="421"/>
      <c r="N277" s="421"/>
      <c r="O277" s="421"/>
      <c r="P277" s="421"/>
      <c r="Q277" s="421"/>
      <c r="R277" s="421"/>
      <c r="S277" s="421"/>
      <c r="T277" s="334"/>
    </row>
    <row r="278" spans="2:39" s="3" customFormat="1" ht="22.5" customHeight="1" x14ac:dyDescent="0.2">
      <c r="B278" s="627" t="s">
        <v>100</v>
      </c>
      <c r="C278" s="628"/>
      <c r="D278" s="628"/>
      <c r="E278" s="628"/>
      <c r="F278" s="628"/>
      <c r="G278" s="628"/>
      <c r="H278" s="628"/>
      <c r="I278" s="628"/>
      <c r="J278" s="628"/>
      <c r="K278" s="628"/>
      <c r="L278" s="628"/>
      <c r="M278" s="628"/>
      <c r="N278" s="628"/>
      <c r="O278" s="628"/>
      <c r="P278" s="628"/>
      <c r="Q278" s="628"/>
      <c r="R278" s="628"/>
      <c r="S278" s="628"/>
      <c r="T278" s="629"/>
    </row>
    <row r="279" spans="2:39" s="3" customFormat="1" ht="30.4" customHeight="1" x14ac:dyDescent="0.2">
      <c r="B279" s="606" t="s">
        <v>85</v>
      </c>
      <c r="C279" s="555" t="s">
        <v>589</v>
      </c>
      <c r="D279" s="631"/>
      <c r="E279" s="631"/>
      <c r="F279" s="631"/>
      <c r="G279" s="631"/>
      <c r="H279" s="631"/>
      <c r="I279" s="631"/>
      <c r="J279" s="631"/>
      <c r="K279" s="631"/>
      <c r="L279" s="631"/>
      <c r="M279" s="631"/>
      <c r="N279" s="631"/>
      <c r="O279" s="631"/>
      <c r="P279" s="631"/>
      <c r="Q279" s="631"/>
      <c r="R279" s="631"/>
      <c r="S279" s="631"/>
      <c r="T279" s="632"/>
    </row>
    <row r="280" spans="2:39" s="3" customFormat="1" ht="22.5" customHeight="1" x14ac:dyDescent="0.2">
      <c r="B280" s="607"/>
      <c r="C280" s="303" t="s">
        <v>115</v>
      </c>
      <c r="D280" s="304"/>
      <c r="E280" s="304"/>
      <c r="F280" s="304"/>
      <c r="G280" s="304"/>
      <c r="H280" s="304"/>
      <c r="I280" s="304"/>
      <c r="J280" s="304"/>
      <c r="K280" s="304"/>
      <c r="L280" s="305"/>
      <c r="M280" s="303"/>
      <c r="N280" s="304"/>
      <c r="O280" s="304"/>
      <c r="P280" s="304"/>
      <c r="Q280" s="304"/>
      <c r="R280" s="304"/>
      <c r="S280" s="304"/>
      <c r="T280" s="305"/>
    </row>
    <row r="281" spans="2:39" s="3" customFormat="1" ht="22.5" customHeight="1" x14ac:dyDescent="0.2">
      <c r="B281" s="607"/>
      <c r="C281" s="278" t="s">
        <v>73</v>
      </c>
      <c r="D281" s="278"/>
      <c r="E281" s="278"/>
      <c r="F281" s="278" t="s">
        <v>431</v>
      </c>
      <c r="G281" s="278"/>
      <c r="H281" s="278" t="s">
        <v>63</v>
      </c>
      <c r="I281" s="278"/>
      <c r="J281" s="278" t="s">
        <v>86</v>
      </c>
      <c r="K281" s="278"/>
      <c r="L281" s="278"/>
      <c r="M281" s="309"/>
      <c r="N281" s="310"/>
      <c r="O281" s="310"/>
      <c r="P281" s="310"/>
      <c r="Q281" s="310"/>
      <c r="R281" s="310"/>
      <c r="S281" s="310"/>
      <c r="T281" s="311"/>
    </row>
    <row r="282" spans="2:39" s="3" customFormat="1" ht="22.15" customHeight="1" x14ac:dyDescent="0.2">
      <c r="B282" s="607"/>
      <c r="C282" s="333" t="s">
        <v>73</v>
      </c>
      <c r="D282" s="421"/>
      <c r="E282" s="334"/>
      <c r="F282" s="333" t="s">
        <v>431</v>
      </c>
      <c r="G282" s="334"/>
      <c r="H282" s="333" t="s">
        <v>63</v>
      </c>
      <c r="I282" s="334"/>
      <c r="J282" s="333" t="s">
        <v>86</v>
      </c>
      <c r="K282" s="421"/>
      <c r="L282" s="334"/>
      <c r="M282" s="312"/>
      <c r="N282" s="313"/>
      <c r="O282" s="313"/>
      <c r="P282" s="313"/>
      <c r="Q282" s="313"/>
      <c r="R282" s="313"/>
      <c r="S282" s="313"/>
      <c r="T282" s="314"/>
      <c r="V282" s="68"/>
      <c r="W282" s="68"/>
      <c r="X282" s="68"/>
      <c r="Y282" s="68"/>
      <c r="Z282" s="68"/>
      <c r="AA282" s="68"/>
      <c r="AB282" s="68"/>
      <c r="AC282" s="68"/>
      <c r="AD282" s="68"/>
      <c r="AE282" s="68"/>
      <c r="AF282" s="68"/>
      <c r="AG282" s="68"/>
      <c r="AH282" s="68"/>
      <c r="AI282" s="68"/>
      <c r="AJ282" s="68"/>
      <c r="AK282" s="68"/>
      <c r="AL282" s="68"/>
      <c r="AM282" s="68"/>
    </row>
    <row r="283" spans="2:39" s="3" customFormat="1" ht="14.25" x14ac:dyDescent="0.2">
      <c r="B283" s="607"/>
      <c r="C283" s="321" t="s">
        <v>75</v>
      </c>
      <c r="D283" s="321"/>
      <c r="E283" s="321"/>
      <c r="F283" s="591">
        <f>+H286</f>
        <v>1</v>
      </c>
      <c r="G283" s="591"/>
      <c r="H283" s="591">
        <v>1</v>
      </c>
      <c r="I283" s="591"/>
      <c r="J283" s="591">
        <f>+F283</f>
        <v>1</v>
      </c>
      <c r="K283" s="591"/>
      <c r="L283" s="591"/>
      <c r="M283" s="312"/>
      <c r="N283" s="313"/>
      <c r="O283" s="313"/>
      <c r="P283" s="313"/>
      <c r="Q283" s="313"/>
      <c r="R283" s="313"/>
      <c r="S283" s="313"/>
      <c r="T283" s="314"/>
      <c r="V283" s="68"/>
      <c r="W283" s="68"/>
      <c r="X283" s="68"/>
      <c r="Y283" s="68"/>
      <c r="Z283" s="68"/>
      <c r="AA283" s="68"/>
      <c r="AB283" s="68"/>
      <c r="AC283" s="68"/>
      <c r="AD283" s="68"/>
      <c r="AE283" s="68"/>
      <c r="AF283" s="68"/>
      <c r="AG283" s="68"/>
      <c r="AH283" s="68"/>
      <c r="AI283" s="68"/>
      <c r="AJ283" s="68"/>
      <c r="AK283" s="68"/>
      <c r="AL283" s="68"/>
      <c r="AM283" s="68"/>
    </row>
    <row r="284" spans="2:39" s="3" customFormat="1" ht="14.25" customHeight="1" x14ac:dyDescent="0.2">
      <c r="B284" s="607"/>
      <c r="C284" s="145"/>
      <c r="D284" s="145"/>
      <c r="E284" s="145"/>
      <c r="F284" s="144"/>
      <c r="G284" s="144"/>
      <c r="H284" s="144"/>
      <c r="I284" s="144"/>
      <c r="J284" s="144"/>
      <c r="K284" s="144"/>
      <c r="L284" s="144"/>
      <c r="M284" s="312"/>
      <c r="N284" s="313"/>
      <c r="O284" s="313"/>
      <c r="P284" s="313"/>
      <c r="Q284" s="313"/>
      <c r="R284" s="313"/>
      <c r="S284" s="313"/>
      <c r="T284" s="314"/>
    </row>
    <row r="285" spans="2:39" ht="30" x14ac:dyDescent="0.2">
      <c r="B285" s="607"/>
      <c r="C285" s="278" t="s">
        <v>76</v>
      </c>
      <c r="D285" s="278"/>
      <c r="E285" s="333" t="s">
        <v>65</v>
      </c>
      <c r="F285" s="334"/>
      <c r="G285" s="143" t="s">
        <v>77</v>
      </c>
      <c r="H285" s="614" t="s">
        <v>80</v>
      </c>
      <c r="I285" s="615"/>
      <c r="J285" s="615"/>
      <c r="K285" s="615"/>
      <c r="L285" s="616"/>
      <c r="M285" s="312"/>
      <c r="N285" s="313"/>
      <c r="O285" s="313"/>
      <c r="P285" s="313"/>
      <c r="Q285" s="313"/>
      <c r="R285" s="313"/>
      <c r="S285" s="313"/>
      <c r="T285" s="314"/>
    </row>
    <row r="286" spans="2:39" ht="27.75" customHeight="1" x14ac:dyDescent="0.2">
      <c r="B286" s="607"/>
      <c r="C286" s="318">
        <f>I156</f>
        <v>42684</v>
      </c>
      <c r="D286" s="318"/>
      <c r="E286" s="323">
        <f>J156</f>
        <v>43895</v>
      </c>
      <c r="F286" s="324"/>
      <c r="G286" s="17">
        <f>+K156</f>
        <v>0</v>
      </c>
      <c r="H286" s="563">
        <v>1</v>
      </c>
      <c r="I286" s="564"/>
      <c r="J286" s="564"/>
      <c r="K286" s="564"/>
      <c r="L286" s="565"/>
      <c r="M286" s="312"/>
      <c r="N286" s="313"/>
      <c r="O286" s="313"/>
      <c r="P286" s="313"/>
      <c r="Q286" s="313"/>
      <c r="R286" s="313"/>
      <c r="S286" s="313"/>
      <c r="T286" s="314"/>
    </row>
    <row r="287" spans="2:39" ht="14.1" customHeight="1" x14ac:dyDescent="0.2">
      <c r="B287" s="607"/>
      <c r="C287" s="333" t="s">
        <v>81</v>
      </c>
      <c r="D287" s="421"/>
      <c r="E287" s="421"/>
      <c r="F287" s="421"/>
      <c r="G287" s="421"/>
      <c r="H287" s="421"/>
      <c r="I287" s="421"/>
      <c r="J287" s="421"/>
      <c r="K287" s="421"/>
      <c r="L287" s="334"/>
      <c r="M287" s="315"/>
      <c r="N287" s="316"/>
      <c r="O287" s="316"/>
      <c r="P287" s="316"/>
      <c r="Q287" s="316"/>
      <c r="R287" s="316"/>
      <c r="S287" s="316"/>
      <c r="T287" s="317"/>
    </row>
    <row r="288" spans="2:39" s="3" customFormat="1" ht="15" customHeight="1" x14ac:dyDescent="0.2">
      <c r="B288" s="607"/>
      <c r="C288" s="333" t="s">
        <v>94</v>
      </c>
      <c r="D288" s="421"/>
      <c r="E288" s="421"/>
      <c r="F288" s="421"/>
      <c r="G288" s="334"/>
      <c r="H288" s="278" t="s">
        <v>101</v>
      </c>
      <c r="I288" s="278"/>
      <c r="J288" s="278" t="s">
        <v>96</v>
      </c>
      <c r="K288" s="278"/>
      <c r="L288" s="142" t="s">
        <v>363</v>
      </c>
      <c r="M288" s="550" t="s">
        <v>97</v>
      </c>
      <c r="N288" s="551"/>
      <c r="O288" s="551"/>
      <c r="P288" s="551"/>
      <c r="Q288" s="551"/>
      <c r="R288" s="551"/>
      <c r="S288" s="551"/>
      <c r="T288" s="552"/>
    </row>
    <row r="289" spans="2:23" ht="15" x14ac:dyDescent="0.2">
      <c r="B289" s="607"/>
      <c r="C289" s="333" t="s">
        <v>99</v>
      </c>
      <c r="D289" s="421"/>
      <c r="E289" s="421"/>
      <c r="F289" s="421"/>
      <c r="G289" s="334"/>
      <c r="H289" s="278" t="s">
        <v>99</v>
      </c>
      <c r="I289" s="278"/>
      <c r="J289" s="548" t="s">
        <v>99</v>
      </c>
      <c r="K289" s="548"/>
      <c r="L289" s="143" t="s">
        <v>99</v>
      </c>
      <c r="M289" s="384"/>
      <c r="N289" s="385"/>
      <c r="O289" s="385"/>
      <c r="P289" s="385"/>
      <c r="Q289" s="385"/>
      <c r="R289" s="385"/>
      <c r="S289" s="385"/>
      <c r="T289" s="386"/>
    </row>
    <row r="290" spans="2:23" ht="24" customHeight="1" x14ac:dyDescent="0.2">
      <c r="B290" s="607"/>
      <c r="C290" s="278" t="s">
        <v>82</v>
      </c>
      <c r="D290" s="278"/>
      <c r="E290" s="278"/>
      <c r="F290" s="278"/>
      <c r="G290" s="278" t="s">
        <v>45</v>
      </c>
      <c r="H290" s="278"/>
      <c r="I290" s="278"/>
      <c r="J290" s="278"/>
      <c r="K290" s="617" t="s">
        <v>671</v>
      </c>
      <c r="L290" s="617"/>
      <c r="M290" s="617"/>
      <c r="N290" s="617"/>
      <c r="O290" s="617"/>
      <c r="P290" s="617"/>
      <c r="Q290" s="617"/>
      <c r="R290" s="617"/>
      <c r="S290" s="617"/>
      <c r="T290" s="618"/>
    </row>
    <row r="291" spans="2:23" ht="23.45" customHeight="1" x14ac:dyDescent="0.2">
      <c r="B291" s="607"/>
      <c r="C291" s="278" t="s">
        <v>84</v>
      </c>
      <c r="D291" s="278"/>
      <c r="E291" s="278" t="s">
        <v>432</v>
      </c>
      <c r="F291" s="278"/>
      <c r="G291" s="278"/>
      <c r="H291" s="278"/>
      <c r="I291" s="278"/>
      <c r="J291" s="278"/>
      <c r="K291" s="619"/>
      <c r="L291" s="619"/>
      <c r="M291" s="619"/>
      <c r="N291" s="619"/>
      <c r="O291" s="619"/>
      <c r="P291" s="619"/>
      <c r="Q291" s="619"/>
      <c r="R291" s="619"/>
      <c r="S291" s="619"/>
      <c r="T291" s="620"/>
    </row>
    <row r="292" spans="2:23" ht="27.75" customHeight="1" x14ac:dyDescent="0.2">
      <c r="B292" s="333"/>
      <c r="C292" s="421"/>
      <c r="D292" s="421"/>
      <c r="E292" s="421"/>
      <c r="F292" s="421"/>
      <c r="G292" s="421"/>
      <c r="H292" s="421"/>
      <c r="I292" s="421"/>
      <c r="J292" s="421"/>
      <c r="K292" s="421"/>
      <c r="L292" s="421"/>
      <c r="M292" s="421"/>
      <c r="N292" s="421"/>
      <c r="O292" s="421"/>
      <c r="P292" s="421"/>
      <c r="Q292" s="421"/>
      <c r="R292" s="421"/>
      <c r="S292" s="421"/>
      <c r="T292" s="334"/>
    </row>
    <row r="293" spans="2:23" ht="27" customHeight="1" x14ac:dyDescent="0.2">
      <c r="B293" s="606" t="s">
        <v>87</v>
      </c>
      <c r="C293" s="554" t="s">
        <v>494</v>
      </c>
      <c r="D293" s="555"/>
      <c r="E293" s="555"/>
      <c r="F293" s="555"/>
      <c r="G293" s="555"/>
      <c r="H293" s="555"/>
      <c r="I293" s="555"/>
      <c r="J293" s="555"/>
      <c r="K293" s="555"/>
      <c r="L293" s="555"/>
      <c r="M293" s="555"/>
      <c r="N293" s="555"/>
      <c r="O293" s="555"/>
      <c r="P293" s="555"/>
      <c r="Q293" s="555"/>
      <c r="R293" s="555"/>
      <c r="S293" s="555"/>
      <c r="T293" s="556"/>
    </row>
    <row r="294" spans="2:23" ht="22.15" customHeight="1" x14ac:dyDescent="0.2">
      <c r="B294" s="607"/>
      <c r="C294" s="303" t="s">
        <v>115</v>
      </c>
      <c r="D294" s="304"/>
      <c r="E294" s="304"/>
      <c r="F294" s="304"/>
      <c r="G294" s="304"/>
      <c r="H294" s="304"/>
      <c r="I294" s="304"/>
      <c r="J294" s="304"/>
      <c r="K294" s="304"/>
      <c r="L294" s="305"/>
      <c r="M294" s="303"/>
      <c r="N294" s="304"/>
      <c r="O294" s="304"/>
      <c r="P294" s="304"/>
      <c r="Q294" s="304"/>
      <c r="R294" s="304"/>
      <c r="S294" s="304"/>
      <c r="T294" s="305"/>
    </row>
    <row r="295" spans="2:23" ht="27.75" customHeight="1" x14ac:dyDescent="0.2">
      <c r="B295" s="607"/>
      <c r="C295" s="278" t="s">
        <v>73</v>
      </c>
      <c r="D295" s="278"/>
      <c r="E295" s="278"/>
      <c r="F295" s="278" t="s">
        <v>431</v>
      </c>
      <c r="G295" s="278"/>
      <c r="H295" s="278" t="s">
        <v>63</v>
      </c>
      <c r="I295" s="278"/>
      <c r="J295" s="278" t="s">
        <v>74</v>
      </c>
      <c r="K295" s="278"/>
      <c r="L295" s="278"/>
      <c r="M295" s="309"/>
      <c r="N295" s="310"/>
      <c r="O295" s="310"/>
      <c r="P295" s="310"/>
      <c r="Q295" s="310"/>
      <c r="R295" s="310"/>
      <c r="S295" s="310"/>
      <c r="T295" s="311"/>
    </row>
    <row r="296" spans="2:23" ht="21.6" customHeight="1" x14ac:dyDescent="0.2">
      <c r="B296" s="607"/>
      <c r="C296" s="321" t="s">
        <v>75</v>
      </c>
      <c r="D296" s="321"/>
      <c r="E296" s="321"/>
      <c r="F296" s="591">
        <v>1</v>
      </c>
      <c r="G296" s="591"/>
      <c r="H296" s="591">
        <v>1</v>
      </c>
      <c r="I296" s="591"/>
      <c r="J296" s="332">
        <f>F296-H296</f>
        <v>0</v>
      </c>
      <c r="K296" s="332"/>
      <c r="L296" s="332"/>
      <c r="M296" s="315"/>
      <c r="N296" s="316"/>
      <c r="O296" s="316"/>
      <c r="P296" s="316"/>
      <c r="Q296" s="316"/>
      <c r="R296" s="316"/>
      <c r="S296" s="316"/>
      <c r="T296" s="317"/>
    </row>
    <row r="297" spans="2:23" ht="24" customHeight="1" x14ac:dyDescent="0.2">
      <c r="B297" s="607"/>
      <c r="C297" s="549" t="s">
        <v>82</v>
      </c>
      <c r="D297" s="549"/>
      <c r="E297" s="549"/>
      <c r="F297" s="549"/>
      <c r="G297" s="549" t="s">
        <v>45</v>
      </c>
      <c r="H297" s="549"/>
      <c r="I297" s="549"/>
      <c r="J297" s="549"/>
      <c r="K297" s="608" t="s">
        <v>671</v>
      </c>
      <c r="L297" s="609"/>
      <c r="M297" s="609"/>
      <c r="N297" s="609"/>
      <c r="O297" s="609"/>
      <c r="P297" s="609"/>
      <c r="Q297" s="609"/>
      <c r="R297" s="609"/>
      <c r="S297" s="609"/>
      <c r="T297" s="610"/>
    </row>
    <row r="298" spans="2:23" ht="24.4" customHeight="1" x14ac:dyDescent="0.2">
      <c r="B298" s="607"/>
      <c r="C298" s="549" t="s">
        <v>84</v>
      </c>
      <c r="D298" s="549"/>
      <c r="E298" s="549" t="s">
        <v>432</v>
      </c>
      <c r="F298" s="549"/>
      <c r="G298" s="549"/>
      <c r="H298" s="549"/>
      <c r="I298" s="549"/>
      <c r="J298" s="549"/>
      <c r="K298" s="611"/>
      <c r="L298" s="612"/>
      <c r="M298" s="612"/>
      <c r="N298" s="612"/>
      <c r="O298" s="612"/>
      <c r="P298" s="612"/>
      <c r="Q298" s="612"/>
      <c r="R298" s="612"/>
      <c r="S298" s="612"/>
      <c r="T298" s="613"/>
    </row>
    <row r="299" spans="2:23" ht="27.75" customHeight="1" x14ac:dyDescent="0.2">
      <c r="B299" s="333"/>
      <c r="C299" s="421"/>
      <c r="D299" s="421"/>
      <c r="E299" s="421"/>
      <c r="F299" s="421"/>
      <c r="G299" s="421"/>
      <c r="H299" s="421"/>
      <c r="I299" s="421"/>
      <c r="J299" s="421"/>
      <c r="K299" s="421"/>
      <c r="L299" s="421"/>
      <c r="M299" s="421"/>
      <c r="N299" s="421"/>
      <c r="O299" s="421"/>
      <c r="P299" s="421"/>
      <c r="Q299" s="421"/>
      <c r="R299" s="421"/>
      <c r="S299" s="421"/>
      <c r="T299" s="334"/>
    </row>
    <row r="300" spans="2:23" ht="25.9" customHeight="1" x14ac:dyDescent="0.2">
      <c r="B300" s="297" t="s">
        <v>102</v>
      </c>
      <c r="C300" s="298"/>
      <c r="D300" s="298"/>
      <c r="E300" s="298"/>
      <c r="F300" s="298"/>
      <c r="G300" s="298"/>
      <c r="H300" s="298"/>
      <c r="I300" s="298"/>
      <c r="J300" s="298"/>
      <c r="K300" s="298"/>
      <c r="L300" s="298"/>
      <c r="M300" s="298"/>
      <c r="N300" s="298"/>
      <c r="O300" s="298"/>
      <c r="P300" s="298"/>
      <c r="Q300" s="298"/>
      <c r="R300" s="298"/>
      <c r="S300" s="298"/>
      <c r="T300" s="299"/>
    </row>
    <row r="301" spans="2:23" ht="23.45" customHeight="1" x14ac:dyDescent="0.2">
      <c r="B301" s="347" t="s">
        <v>47</v>
      </c>
      <c r="C301" s="348"/>
      <c r="D301" s="348"/>
      <c r="E301" s="348"/>
      <c r="F301" s="349"/>
      <c r="G301" s="473" t="s">
        <v>103</v>
      </c>
      <c r="H301" s="473"/>
      <c r="I301" s="473"/>
      <c r="J301" s="473"/>
      <c r="K301" s="473"/>
      <c r="L301" s="473"/>
      <c r="M301" s="473"/>
      <c r="N301" s="473"/>
      <c r="O301" s="473"/>
      <c r="P301" s="473"/>
      <c r="Q301" s="473"/>
      <c r="R301" s="473"/>
      <c r="S301" s="347" t="s">
        <v>104</v>
      </c>
      <c r="T301" s="349"/>
    </row>
    <row r="302" spans="2:23" ht="206.45" hidden="1" customHeight="1" x14ac:dyDescent="0.2">
      <c r="B302" s="278" t="s">
        <v>423</v>
      </c>
      <c r="C302" s="278"/>
      <c r="D302" s="278"/>
      <c r="E302" s="278"/>
      <c r="F302" s="278"/>
      <c r="G302" s="592"/>
      <c r="H302" s="592"/>
      <c r="I302" s="592"/>
      <c r="J302" s="592"/>
      <c r="K302" s="592"/>
      <c r="L302" s="592"/>
      <c r="M302" s="592"/>
      <c r="N302" s="592"/>
      <c r="O302" s="592"/>
      <c r="P302" s="592"/>
      <c r="Q302" s="592"/>
      <c r="R302" s="592"/>
      <c r="S302" s="384" t="s">
        <v>614</v>
      </c>
      <c r="T302" s="386"/>
      <c r="V302" s="520"/>
      <c r="W302" s="520"/>
    </row>
    <row r="303" spans="2:23" ht="196.9" customHeight="1" x14ac:dyDescent="0.2">
      <c r="B303" s="278" t="s">
        <v>423</v>
      </c>
      <c r="C303" s="278"/>
      <c r="D303" s="278"/>
      <c r="E303" s="278"/>
      <c r="F303" s="278"/>
      <c r="G303" s="321" t="s">
        <v>1225</v>
      </c>
      <c r="H303" s="321"/>
      <c r="I303" s="321"/>
      <c r="J303" s="321"/>
      <c r="K303" s="321"/>
      <c r="L303" s="321"/>
      <c r="M303" s="321"/>
      <c r="N303" s="321"/>
      <c r="O303" s="321"/>
      <c r="P303" s="321"/>
      <c r="Q303" s="321"/>
      <c r="R303" s="321"/>
      <c r="S303" s="384" t="s">
        <v>614</v>
      </c>
      <c r="T303" s="386"/>
    </row>
    <row r="304" spans="2:23" ht="98.45" customHeight="1" x14ac:dyDescent="0.2">
      <c r="B304" s="278" t="s">
        <v>580</v>
      </c>
      <c r="C304" s="278"/>
      <c r="D304" s="278"/>
      <c r="E304" s="278"/>
      <c r="F304" s="278"/>
      <c r="G304" s="350" t="s">
        <v>1226</v>
      </c>
      <c r="H304" s="351"/>
      <c r="I304" s="351"/>
      <c r="J304" s="351"/>
      <c r="K304" s="351"/>
      <c r="L304" s="351"/>
      <c r="M304" s="351"/>
      <c r="N304" s="351"/>
      <c r="O304" s="351"/>
      <c r="P304" s="351"/>
      <c r="Q304" s="351"/>
      <c r="R304" s="352"/>
      <c r="S304" s="384" t="s">
        <v>556</v>
      </c>
      <c r="T304" s="386"/>
    </row>
    <row r="305" spans="1:24" ht="96.6" customHeight="1" x14ac:dyDescent="0.2">
      <c r="B305" s="278" t="s">
        <v>615</v>
      </c>
      <c r="C305" s="278"/>
      <c r="D305" s="278"/>
      <c r="E305" s="278"/>
      <c r="F305" s="278"/>
      <c r="G305" s="350" t="s">
        <v>1232</v>
      </c>
      <c r="H305" s="351"/>
      <c r="I305" s="351"/>
      <c r="J305" s="351"/>
      <c r="K305" s="351"/>
      <c r="L305" s="351"/>
      <c r="M305" s="351"/>
      <c r="N305" s="351"/>
      <c r="O305" s="351"/>
      <c r="P305" s="351"/>
      <c r="Q305" s="351"/>
      <c r="R305" s="352"/>
      <c r="S305" s="384"/>
      <c r="T305" s="386"/>
    </row>
    <row r="306" spans="1:24" ht="34.9" customHeight="1" x14ac:dyDescent="0.2">
      <c r="B306" s="527" t="s">
        <v>558</v>
      </c>
      <c r="C306" s="527"/>
      <c r="D306" s="527"/>
      <c r="E306" s="527"/>
      <c r="F306" s="527"/>
      <c r="G306" s="528" t="s">
        <v>1231</v>
      </c>
      <c r="H306" s="529"/>
      <c r="I306" s="529"/>
      <c r="J306" s="529"/>
      <c r="K306" s="529"/>
      <c r="L306" s="529"/>
      <c r="M306" s="529"/>
      <c r="N306" s="529"/>
      <c r="O306" s="529"/>
      <c r="P306" s="529"/>
      <c r="Q306" s="529"/>
      <c r="R306" s="530"/>
      <c r="S306" s="384"/>
      <c r="T306" s="386"/>
    </row>
    <row r="307" spans="1:24" ht="26.25" customHeight="1" x14ac:dyDescent="0.2">
      <c r="B307" s="297" t="s">
        <v>572</v>
      </c>
      <c r="C307" s="298"/>
      <c r="D307" s="298"/>
      <c r="E307" s="298"/>
      <c r="F307" s="298"/>
      <c r="G307" s="298"/>
      <c r="H307" s="298"/>
      <c r="I307" s="298"/>
      <c r="J307" s="298"/>
      <c r="K307" s="298"/>
      <c r="L307" s="298"/>
      <c r="M307" s="298"/>
      <c r="N307" s="298"/>
      <c r="O307" s="298"/>
      <c r="P307" s="298"/>
      <c r="Q307" s="298"/>
      <c r="R307" s="298"/>
      <c r="S307" s="298"/>
      <c r="T307" s="299"/>
    </row>
    <row r="308" spans="1:24" ht="23.25" customHeight="1" x14ac:dyDescent="0.2">
      <c r="B308" s="560" t="s">
        <v>47</v>
      </c>
      <c r="C308" s="561"/>
      <c r="D308" s="561"/>
      <c r="E308" s="561"/>
      <c r="F308" s="562"/>
      <c r="G308" s="347" t="s">
        <v>103</v>
      </c>
      <c r="H308" s="348"/>
      <c r="I308" s="348"/>
      <c r="J308" s="348"/>
      <c r="K308" s="348"/>
      <c r="L308" s="348"/>
      <c r="M308" s="348"/>
      <c r="N308" s="348"/>
      <c r="O308" s="348"/>
      <c r="P308" s="348"/>
      <c r="Q308" s="348"/>
      <c r="R308" s="349"/>
      <c r="S308" s="347" t="s">
        <v>104</v>
      </c>
      <c r="T308" s="349"/>
    </row>
    <row r="309" spans="1:24" ht="259.89999999999998" customHeight="1" x14ac:dyDescent="0.2">
      <c r="B309" s="524" t="s">
        <v>1098</v>
      </c>
      <c r="C309" s="525"/>
      <c r="D309" s="525"/>
      <c r="E309" s="525"/>
      <c r="F309" s="526"/>
      <c r="G309" s="521" t="s">
        <v>1100</v>
      </c>
      <c r="H309" s="522"/>
      <c r="I309" s="522"/>
      <c r="J309" s="522"/>
      <c r="K309" s="522"/>
      <c r="L309" s="522"/>
      <c r="M309" s="522"/>
      <c r="N309" s="522"/>
      <c r="O309" s="522"/>
      <c r="P309" s="522"/>
      <c r="Q309" s="522"/>
      <c r="R309" s="523"/>
      <c r="S309" s="309" t="s">
        <v>996</v>
      </c>
      <c r="T309" s="311"/>
    </row>
    <row r="310" spans="1:24" ht="298.89999999999998" customHeight="1" x14ac:dyDescent="0.2">
      <c r="B310" s="621" t="s">
        <v>997</v>
      </c>
      <c r="C310" s="622"/>
      <c r="D310" s="622"/>
      <c r="E310" s="622"/>
      <c r="F310" s="623"/>
      <c r="G310" s="309" t="s">
        <v>1101</v>
      </c>
      <c r="H310" s="310"/>
      <c r="I310" s="310"/>
      <c r="J310" s="310"/>
      <c r="K310" s="310"/>
      <c r="L310" s="310"/>
      <c r="M310" s="310"/>
      <c r="N310" s="310"/>
      <c r="O310" s="310"/>
      <c r="P310" s="310"/>
      <c r="Q310" s="310"/>
      <c r="R310" s="311"/>
      <c r="S310" s="309" t="s">
        <v>943</v>
      </c>
      <c r="T310" s="311"/>
    </row>
    <row r="311" spans="1:24" ht="146.44999999999999" customHeight="1" x14ac:dyDescent="0.2">
      <c r="B311" s="624"/>
      <c r="C311" s="625"/>
      <c r="D311" s="625"/>
      <c r="E311" s="625"/>
      <c r="F311" s="626"/>
      <c r="G311" s="315"/>
      <c r="H311" s="316"/>
      <c r="I311" s="316"/>
      <c r="J311" s="316"/>
      <c r="K311" s="316"/>
      <c r="L311" s="316"/>
      <c r="M311" s="316"/>
      <c r="N311" s="316"/>
      <c r="O311" s="316"/>
      <c r="P311" s="316"/>
      <c r="Q311" s="316"/>
      <c r="R311" s="317"/>
      <c r="S311" s="315"/>
      <c r="T311" s="317"/>
    </row>
    <row r="312" spans="1:24" ht="190.15" customHeight="1" x14ac:dyDescent="0.2">
      <c r="B312" s="603" t="s">
        <v>998</v>
      </c>
      <c r="C312" s="604"/>
      <c r="D312" s="604"/>
      <c r="E312" s="604"/>
      <c r="F312" s="605"/>
      <c r="G312" s="350" t="s">
        <v>1099</v>
      </c>
      <c r="H312" s="351"/>
      <c r="I312" s="351"/>
      <c r="J312" s="351"/>
      <c r="K312" s="351"/>
      <c r="L312" s="351"/>
      <c r="M312" s="351"/>
      <c r="N312" s="351"/>
      <c r="O312" s="351"/>
      <c r="P312" s="351"/>
      <c r="Q312" s="351"/>
      <c r="R312" s="352"/>
      <c r="S312" s="384" t="s">
        <v>974</v>
      </c>
      <c r="T312" s="386"/>
    </row>
    <row r="313" spans="1:24" ht="94.5" customHeight="1" x14ac:dyDescent="0.2">
      <c r="B313" s="560" t="s">
        <v>594</v>
      </c>
      <c r="C313" s="561"/>
      <c r="D313" s="561"/>
      <c r="E313" s="561"/>
      <c r="F313" s="562"/>
      <c r="G313" s="347" t="s">
        <v>103</v>
      </c>
      <c r="H313" s="348"/>
      <c r="I313" s="348"/>
      <c r="J313" s="348"/>
      <c r="K313" s="348"/>
      <c r="L313" s="348"/>
      <c r="M313" s="348"/>
      <c r="N313" s="348"/>
      <c r="O313" s="348"/>
      <c r="P313" s="348"/>
      <c r="Q313" s="348"/>
      <c r="R313" s="349"/>
      <c r="S313" s="347" t="s">
        <v>104</v>
      </c>
      <c r="T313" s="349"/>
    </row>
    <row r="314" spans="1:24" ht="225.6" customHeight="1" x14ac:dyDescent="0.2">
      <c r="B314" s="309"/>
      <c r="C314" s="310"/>
      <c r="D314" s="310"/>
      <c r="E314" s="310"/>
      <c r="F314" s="311"/>
      <c r="G314" s="557" t="s">
        <v>700</v>
      </c>
      <c r="H314" s="558"/>
      <c r="I314" s="558"/>
      <c r="J314" s="558"/>
      <c r="K314" s="558"/>
      <c r="L314" s="558"/>
      <c r="M314" s="558"/>
      <c r="N314" s="558"/>
      <c r="O314" s="558"/>
      <c r="P314" s="558"/>
      <c r="Q314" s="558"/>
      <c r="R314" s="559"/>
      <c r="S314" s="599"/>
      <c r="T314" s="600"/>
      <c r="W314" s="534"/>
      <c r="X314" s="534"/>
    </row>
    <row r="315" spans="1:24" ht="327" customHeight="1" x14ac:dyDescent="0.2">
      <c r="B315" s="312"/>
      <c r="C315" s="435"/>
      <c r="D315" s="435"/>
      <c r="E315" s="435"/>
      <c r="F315" s="314"/>
      <c r="G315" s="535" t="s">
        <v>685</v>
      </c>
      <c r="H315" s="536"/>
      <c r="I315" s="536"/>
      <c r="J315" s="536"/>
      <c r="K315" s="536"/>
      <c r="L315" s="536"/>
      <c r="M315" s="536"/>
      <c r="N315" s="536"/>
      <c r="O315" s="536"/>
      <c r="P315" s="536"/>
      <c r="Q315" s="536"/>
      <c r="R315" s="537"/>
      <c r="S315" s="601"/>
      <c r="T315" s="602"/>
      <c r="W315" s="534"/>
      <c r="X315" s="534"/>
    </row>
    <row r="316" spans="1:24" ht="244.15" customHeight="1" x14ac:dyDescent="0.2">
      <c r="A316" s="75"/>
      <c r="B316" s="312"/>
      <c r="C316" s="435"/>
      <c r="D316" s="435"/>
      <c r="E316" s="435"/>
      <c r="F316" s="314"/>
      <c r="G316" s="508" t="s">
        <v>686</v>
      </c>
      <c r="H316" s="509"/>
      <c r="I316" s="509"/>
      <c r="J316" s="509"/>
      <c r="K316" s="509"/>
      <c r="L316" s="509"/>
      <c r="M316" s="509"/>
      <c r="N316" s="509"/>
      <c r="O316" s="509"/>
      <c r="P316" s="509"/>
      <c r="Q316" s="509"/>
      <c r="R316" s="509"/>
      <c r="S316" s="601"/>
      <c r="T316" s="602"/>
      <c r="W316" s="534"/>
      <c r="X316" s="534"/>
    </row>
    <row r="317" spans="1:24" ht="264" customHeight="1" x14ac:dyDescent="0.2">
      <c r="B317" s="312"/>
      <c r="C317" s="435"/>
      <c r="D317" s="435"/>
      <c r="E317" s="435"/>
      <c r="F317" s="314"/>
      <c r="G317" s="508" t="s">
        <v>764</v>
      </c>
      <c r="H317" s="509"/>
      <c r="I317" s="509"/>
      <c r="J317" s="509"/>
      <c r="K317" s="509"/>
      <c r="L317" s="509"/>
      <c r="M317" s="509"/>
      <c r="N317" s="509"/>
      <c r="O317" s="509"/>
      <c r="P317" s="509"/>
      <c r="Q317" s="509"/>
      <c r="R317" s="509"/>
      <c r="S317" s="601"/>
      <c r="T317" s="602"/>
      <c r="W317" s="534"/>
      <c r="X317" s="534"/>
    </row>
    <row r="318" spans="1:24" ht="270" customHeight="1" x14ac:dyDescent="0.2">
      <c r="B318" s="312"/>
      <c r="C318" s="435"/>
      <c r="D318" s="435"/>
      <c r="E318" s="435"/>
      <c r="F318" s="314"/>
      <c r="G318" s="538" t="s">
        <v>687</v>
      </c>
      <c r="H318" s="539"/>
      <c r="I318" s="539"/>
      <c r="J318" s="539"/>
      <c r="K318" s="539"/>
      <c r="L318" s="539"/>
      <c r="M318" s="539"/>
      <c r="N318" s="539"/>
      <c r="O318" s="539"/>
      <c r="P318" s="539"/>
      <c r="Q318" s="539"/>
      <c r="R318" s="539"/>
      <c r="S318" s="601"/>
      <c r="T318" s="602"/>
      <c r="W318" s="534"/>
      <c r="X318" s="534"/>
    </row>
    <row r="319" spans="1:24" ht="232.15" customHeight="1" x14ac:dyDescent="0.2">
      <c r="B319" s="312"/>
      <c r="C319" s="435"/>
      <c r="D319" s="435"/>
      <c r="E319" s="435"/>
      <c r="F319" s="314"/>
      <c r="G319" s="508" t="s">
        <v>559</v>
      </c>
      <c r="H319" s="509"/>
      <c r="I319" s="509"/>
      <c r="J319" s="509"/>
      <c r="K319" s="509"/>
      <c r="L319" s="509"/>
      <c r="M319" s="509"/>
      <c r="N319" s="509"/>
      <c r="O319" s="509"/>
      <c r="P319" s="509"/>
      <c r="Q319" s="509"/>
      <c r="R319" s="509"/>
      <c r="S319" s="601"/>
      <c r="T319" s="602"/>
      <c r="W319" s="534"/>
      <c r="X319" s="534"/>
    </row>
    <row r="320" spans="1:24" ht="208.9" customHeight="1" x14ac:dyDescent="0.2">
      <c r="B320" s="312"/>
      <c r="C320" s="435"/>
      <c r="D320" s="435"/>
      <c r="E320" s="435"/>
      <c r="F320" s="314"/>
      <c r="G320" s="538" t="s">
        <v>688</v>
      </c>
      <c r="H320" s="539"/>
      <c r="I320" s="539"/>
      <c r="J320" s="539"/>
      <c r="K320" s="539"/>
      <c r="L320" s="539"/>
      <c r="M320" s="539"/>
      <c r="N320" s="539"/>
      <c r="O320" s="539"/>
      <c r="P320" s="539"/>
      <c r="Q320" s="539"/>
      <c r="R320" s="539"/>
      <c r="S320" s="601"/>
      <c r="T320" s="602"/>
      <c r="W320" s="534"/>
      <c r="X320" s="534"/>
    </row>
    <row r="321" spans="2:24" ht="210.6" customHeight="1" x14ac:dyDescent="0.2">
      <c r="B321" s="312"/>
      <c r="C321" s="435"/>
      <c r="D321" s="435"/>
      <c r="E321" s="435"/>
      <c r="F321" s="314"/>
      <c r="G321" s="508" t="s">
        <v>635</v>
      </c>
      <c r="H321" s="509"/>
      <c r="I321" s="509"/>
      <c r="J321" s="509"/>
      <c r="K321" s="509"/>
      <c r="L321" s="509"/>
      <c r="M321" s="509"/>
      <c r="N321" s="509"/>
      <c r="O321" s="509"/>
      <c r="P321" s="509"/>
      <c r="Q321" s="509"/>
      <c r="R321" s="510"/>
      <c r="S321" s="601"/>
      <c r="T321" s="602"/>
      <c r="W321" s="534"/>
      <c r="X321" s="534"/>
    </row>
    <row r="322" spans="2:24" ht="152.44999999999999" customHeight="1" x14ac:dyDescent="0.2">
      <c r="B322" s="312"/>
      <c r="C322" s="435"/>
      <c r="D322" s="435"/>
      <c r="E322" s="435"/>
      <c r="F322" s="314"/>
      <c r="G322" s="508" t="s">
        <v>689</v>
      </c>
      <c r="H322" s="509"/>
      <c r="I322" s="509"/>
      <c r="J322" s="509"/>
      <c r="K322" s="509"/>
      <c r="L322" s="509"/>
      <c r="M322" s="509"/>
      <c r="N322" s="509"/>
      <c r="O322" s="509"/>
      <c r="P322" s="509"/>
      <c r="Q322" s="509"/>
      <c r="R322" s="510"/>
      <c r="S322" s="601"/>
      <c r="T322" s="602"/>
      <c r="W322" s="534"/>
      <c r="X322" s="534"/>
    </row>
    <row r="323" spans="2:24" ht="241.15" customHeight="1" x14ac:dyDescent="0.2">
      <c r="B323" s="312"/>
      <c r="C323" s="435"/>
      <c r="D323" s="435"/>
      <c r="E323" s="435"/>
      <c r="F323" s="314"/>
      <c r="G323" s="508" t="s">
        <v>1120</v>
      </c>
      <c r="H323" s="540"/>
      <c r="I323" s="540"/>
      <c r="J323" s="540"/>
      <c r="K323" s="540"/>
      <c r="L323" s="540"/>
      <c r="M323" s="540"/>
      <c r="N323" s="540"/>
      <c r="O323" s="540"/>
      <c r="P323" s="540"/>
      <c r="Q323" s="540"/>
      <c r="R323" s="541"/>
      <c r="S323" s="601"/>
      <c r="T323" s="602"/>
      <c r="W323" s="534"/>
      <c r="X323" s="534"/>
    </row>
    <row r="324" spans="2:24" ht="346.9" customHeight="1" x14ac:dyDescent="0.2">
      <c r="B324" s="312"/>
      <c r="C324" s="435"/>
      <c r="D324" s="435"/>
      <c r="E324" s="435"/>
      <c r="F324" s="314"/>
      <c r="G324" s="508" t="s">
        <v>1121</v>
      </c>
      <c r="H324" s="509"/>
      <c r="I324" s="509"/>
      <c r="J324" s="509"/>
      <c r="K324" s="509"/>
      <c r="L324" s="509"/>
      <c r="M324" s="509"/>
      <c r="N324" s="509"/>
      <c r="O324" s="509"/>
      <c r="P324" s="509"/>
      <c r="Q324" s="509"/>
      <c r="R324" s="509"/>
      <c r="S324" s="601"/>
      <c r="T324" s="602"/>
      <c r="W324" s="534"/>
      <c r="X324" s="534"/>
    </row>
    <row r="325" spans="2:24" ht="408.6" customHeight="1" x14ac:dyDescent="0.2">
      <c r="B325" s="312"/>
      <c r="C325" s="435"/>
      <c r="D325" s="435"/>
      <c r="E325" s="435"/>
      <c r="F325" s="314"/>
      <c r="G325" s="511" t="s">
        <v>1122</v>
      </c>
      <c r="H325" s="512"/>
      <c r="I325" s="512"/>
      <c r="J325" s="512"/>
      <c r="K325" s="512"/>
      <c r="L325" s="512"/>
      <c r="M325" s="512"/>
      <c r="N325" s="512"/>
      <c r="O325" s="512"/>
      <c r="P325" s="512"/>
      <c r="Q325" s="512"/>
      <c r="R325" s="513"/>
      <c r="S325" s="601"/>
      <c r="T325" s="602"/>
      <c r="W325" s="534"/>
      <c r="X325" s="534"/>
    </row>
    <row r="326" spans="2:24" ht="96" customHeight="1" x14ac:dyDescent="0.2">
      <c r="B326" s="312"/>
      <c r="C326" s="435"/>
      <c r="D326" s="435"/>
      <c r="E326" s="435"/>
      <c r="F326" s="314"/>
      <c r="G326" s="543"/>
      <c r="H326" s="544"/>
      <c r="I326" s="544"/>
      <c r="J326" s="544"/>
      <c r="K326" s="544"/>
      <c r="L326" s="544"/>
      <c r="M326" s="544"/>
      <c r="N326" s="544"/>
      <c r="O326" s="544"/>
      <c r="P326" s="544"/>
      <c r="Q326" s="544"/>
      <c r="R326" s="545"/>
      <c r="S326" s="601"/>
      <c r="T326" s="602"/>
      <c r="W326" s="534"/>
      <c r="X326" s="534"/>
    </row>
    <row r="327" spans="2:24" ht="218.45" customHeight="1" x14ac:dyDescent="0.2">
      <c r="B327" s="312"/>
      <c r="C327" s="435"/>
      <c r="D327" s="435"/>
      <c r="E327" s="435"/>
      <c r="F327" s="314"/>
      <c r="G327" s="508" t="s">
        <v>906</v>
      </c>
      <c r="H327" s="509"/>
      <c r="I327" s="509"/>
      <c r="J327" s="509"/>
      <c r="K327" s="509"/>
      <c r="L327" s="509"/>
      <c r="M327" s="509"/>
      <c r="N327" s="509"/>
      <c r="O327" s="509"/>
      <c r="P327" s="509"/>
      <c r="Q327" s="509"/>
      <c r="R327" s="509"/>
      <c r="S327" s="601"/>
      <c r="T327" s="602"/>
      <c r="W327" s="534"/>
      <c r="X327" s="534"/>
    </row>
    <row r="328" spans="2:24" ht="286.89999999999998" customHeight="1" x14ac:dyDescent="0.2">
      <c r="B328" s="312"/>
      <c r="C328" s="435"/>
      <c r="D328" s="435"/>
      <c r="E328" s="435"/>
      <c r="F328" s="314"/>
      <c r="G328" s="508" t="s">
        <v>1134</v>
      </c>
      <c r="H328" s="509"/>
      <c r="I328" s="509"/>
      <c r="J328" s="509"/>
      <c r="K328" s="509"/>
      <c r="L328" s="509"/>
      <c r="M328" s="509"/>
      <c r="N328" s="509"/>
      <c r="O328" s="509"/>
      <c r="P328" s="509"/>
      <c r="Q328" s="509"/>
      <c r="R328" s="510"/>
      <c r="S328" s="601"/>
      <c r="T328" s="602"/>
      <c r="W328" s="534"/>
      <c r="X328" s="534"/>
    </row>
    <row r="329" spans="2:24" ht="369" customHeight="1" x14ac:dyDescent="0.2">
      <c r="B329" s="312"/>
      <c r="C329" s="435"/>
      <c r="D329" s="435"/>
      <c r="E329" s="435"/>
      <c r="F329" s="314"/>
      <c r="G329" s="508" t="s">
        <v>1010</v>
      </c>
      <c r="H329" s="540"/>
      <c r="I329" s="540"/>
      <c r="J329" s="540"/>
      <c r="K329" s="540"/>
      <c r="L329" s="540"/>
      <c r="M329" s="540"/>
      <c r="N329" s="540"/>
      <c r="O329" s="540"/>
      <c r="P329" s="540"/>
      <c r="Q329" s="540"/>
      <c r="R329" s="541"/>
      <c r="S329" s="601"/>
      <c r="T329" s="602"/>
      <c r="W329" s="534"/>
      <c r="X329" s="534"/>
    </row>
    <row r="330" spans="2:24" ht="408.6" customHeight="1" x14ac:dyDescent="0.2">
      <c r="B330" s="312"/>
      <c r="C330" s="435"/>
      <c r="D330" s="435"/>
      <c r="E330" s="435"/>
      <c r="F330" s="314"/>
      <c r="G330" s="511" t="s">
        <v>1123</v>
      </c>
      <c r="H330" s="512"/>
      <c r="I330" s="512"/>
      <c r="J330" s="512"/>
      <c r="K330" s="512"/>
      <c r="L330" s="512"/>
      <c r="M330" s="512"/>
      <c r="N330" s="512"/>
      <c r="O330" s="512"/>
      <c r="P330" s="512"/>
      <c r="Q330" s="512"/>
      <c r="R330" s="513"/>
      <c r="S330" s="601"/>
      <c r="T330" s="602"/>
      <c r="W330" s="534"/>
      <c r="X330" s="534"/>
    </row>
    <row r="331" spans="2:24" ht="127.9" customHeight="1" x14ac:dyDescent="0.2">
      <c r="B331" s="312"/>
      <c r="C331" s="435"/>
      <c r="D331" s="435"/>
      <c r="E331" s="435"/>
      <c r="F331" s="314"/>
      <c r="G331" s="543"/>
      <c r="H331" s="544"/>
      <c r="I331" s="544"/>
      <c r="J331" s="544"/>
      <c r="K331" s="544"/>
      <c r="L331" s="544"/>
      <c r="M331" s="544"/>
      <c r="N331" s="544"/>
      <c r="O331" s="544"/>
      <c r="P331" s="544"/>
      <c r="Q331" s="544"/>
      <c r="R331" s="545"/>
      <c r="S331" s="601"/>
      <c r="T331" s="602"/>
      <c r="W331" s="534"/>
      <c r="X331" s="534"/>
    </row>
    <row r="332" spans="2:24" ht="363.6" customHeight="1" x14ac:dyDescent="0.2">
      <c r="B332" s="312"/>
      <c r="C332" s="435"/>
      <c r="D332" s="435"/>
      <c r="E332" s="435"/>
      <c r="F332" s="314"/>
      <c r="G332" s="531" t="s">
        <v>690</v>
      </c>
      <c r="H332" s="532"/>
      <c r="I332" s="532"/>
      <c r="J332" s="532"/>
      <c r="K332" s="532"/>
      <c r="L332" s="532"/>
      <c r="M332" s="532"/>
      <c r="N332" s="532"/>
      <c r="O332" s="532"/>
      <c r="P332" s="532"/>
      <c r="Q332" s="532"/>
      <c r="R332" s="533"/>
      <c r="S332" s="601"/>
      <c r="T332" s="602"/>
      <c r="W332" s="534"/>
      <c r="X332" s="534"/>
    </row>
    <row r="333" spans="2:24" ht="201" customHeight="1" x14ac:dyDescent="0.2">
      <c r="B333" s="312"/>
      <c r="C333" s="435"/>
      <c r="D333" s="435"/>
      <c r="E333" s="435"/>
      <c r="F333" s="314"/>
      <c r="G333" s="508" t="s">
        <v>765</v>
      </c>
      <c r="H333" s="509"/>
      <c r="I333" s="509"/>
      <c r="J333" s="509"/>
      <c r="K333" s="509"/>
      <c r="L333" s="509"/>
      <c r="M333" s="509"/>
      <c r="N333" s="509"/>
      <c r="O333" s="509"/>
      <c r="P333" s="509"/>
      <c r="Q333" s="509"/>
      <c r="R333" s="509"/>
      <c r="S333" s="601"/>
      <c r="T333" s="602"/>
      <c r="W333" s="534"/>
      <c r="X333" s="534"/>
    </row>
    <row r="334" spans="2:24" ht="201" customHeight="1" x14ac:dyDescent="0.2">
      <c r="B334" s="312"/>
      <c r="C334" s="435"/>
      <c r="D334" s="435"/>
      <c r="E334" s="435"/>
      <c r="F334" s="314"/>
      <c r="G334" s="503" t="s">
        <v>941</v>
      </c>
      <c r="H334" s="542"/>
      <c r="I334" s="542"/>
      <c r="J334" s="542"/>
      <c r="K334" s="542"/>
      <c r="L334" s="542"/>
      <c r="M334" s="542"/>
      <c r="N334" s="542"/>
      <c r="O334" s="542"/>
      <c r="P334" s="542"/>
      <c r="Q334" s="542"/>
      <c r="R334" s="542"/>
      <c r="S334" s="601"/>
      <c r="T334" s="602"/>
      <c r="W334" s="534"/>
      <c r="X334" s="534"/>
    </row>
    <row r="335" spans="2:24" ht="303.60000000000002" customHeight="1" x14ac:dyDescent="0.2">
      <c r="B335" s="312"/>
      <c r="C335" s="435"/>
      <c r="D335" s="435"/>
      <c r="E335" s="435"/>
      <c r="F335" s="314"/>
      <c r="G335" s="508" t="s">
        <v>1124</v>
      </c>
      <c r="H335" s="540"/>
      <c r="I335" s="540"/>
      <c r="J335" s="540"/>
      <c r="K335" s="540"/>
      <c r="L335" s="540"/>
      <c r="M335" s="540"/>
      <c r="N335" s="540"/>
      <c r="O335" s="540"/>
      <c r="P335" s="540"/>
      <c r="Q335" s="540"/>
      <c r="R335" s="541"/>
      <c r="S335" s="601"/>
      <c r="T335" s="602"/>
      <c r="W335" s="534"/>
      <c r="X335" s="534"/>
    </row>
    <row r="336" spans="2:24" ht="274.14999999999998" customHeight="1" x14ac:dyDescent="0.2">
      <c r="B336" s="312"/>
      <c r="C336" s="435"/>
      <c r="D336" s="435"/>
      <c r="E336" s="435"/>
      <c r="F336" s="314"/>
      <c r="G336" s="508" t="s">
        <v>1135</v>
      </c>
      <c r="H336" s="540"/>
      <c r="I336" s="540"/>
      <c r="J336" s="540"/>
      <c r="K336" s="540"/>
      <c r="L336" s="540"/>
      <c r="M336" s="540"/>
      <c r="N336" s="540"/>
      <c r="O336" s="540"/>
      <c r="P336" s="540"/>
      <c r="Q336" s="540"/>
      <c r="R336" s="541"/>
      <c r="S336" s="601"/>
      <c r="T336" s="602"/>
      <c r="W336" s="534"/>
      <c r="X336" s="534"/>
    </row>
    <row r="337" spans="2:24" ht="408.6" customHeight="1" x14ac:dyDescent="0.2">
      <c r="B337" s="312"/>
      <c r="C337" s="435"/>
      <c r="D337" s="435"/>
      <c r="E337" s="435"/>
      <c r="F337" s="314"/>
      <c r="G337" s="511" t="s">
        <v>1125</v>
      </c>
      <c r="H337" s="512"/>
      <c r="I337" s="512"/>
      <c r="J337" s="512"/>
      <c r="K337" s="512"/>
      <c r="L337" s="512"/>
      <c r="M337" s="512"/>
      <c r="N337" s="512"/>
      <c r="O337" s="512"/>
      <c r="P337" s="512"/>
      <c r="Q337" s="512"/>
      <c r="R337" s="513"/>
      <c r="S337" s="601"/>
      <c r="T337" s="602"/>
      <c r="W337" s="534"/>
      <c r="X337" s="534"/>
    </row>
    <row r="338" spans="2:24" ht="86.45" customHeight="1" x14ac:dyDescent="0.2">
      <c r="B338" s="312"/>
      <c r="C338" s="435"/>
      <c r="D338" s="435"/>
      <c r="E338" s="435"/>
      <c r="F338" s="314"/>
      <c r="G338" s="543"/>
      <c r="H338" s="544"/>
      <c r="I338" s="544"/>
      <c r="J338" s="544"/>
      <c r="K338" s="544"/>
      <c r="L338" s="544"/>
      <c r="M338" s="544"/>
      <c r="N338" s="544"/>
      <c r="O338" s="544"/>
      <c r="P338" s="544"/>
      <c r="Q338" s="544"/>
      <c r="R338" s="545"/>
      <c r="S338" s="601"/>
      <c r="T338" s="602"/>
      <c r="W338" s="534"/>
      <c r="X338" s="534"/>
    </row>
    <row r="339" spans="2:24" ht="205.9" customHeight="1" x14ac:dyDescent="0.2">
      <c r="B339" s="312"/>
      <c r="C339" s="435"/>
      <c r="D339" s="435"/>
      <c r="E339" s="435"/>
      <c r="F339" s="314"/>
      <c r="G339" s="508" t="s">
        <v>672</v>
      </c>
      <c r="H339" s="509"/>
      <c r="I339" s="509"/>
      <c r="J339" s="509"/>
      <c r="K339" s="509"/>
      <c r="L339" s="509"/>
      <c r="M339" s="509"/>
      <c r="N339" s="509"/>
      <c r="O339" s="509"/>
      <c r="P339" s="509"/>
      <c r="Q339" s="509"/>
      <c r="R339" s="510"/>
      <c r="S339" s="601"/>
      <c r="T339" s="602"/>
      <c r="W339" s="534"/>
      <c r="X339" s="534"/>
    </row>
    <row r="340" spans="2:24" ht="279.60000000000002" customHeight="1" x14ac:dyDescent="0.2">
      <c r="B340" s="312"/>
      <c r="C340" s="435"/>
      <c r="D340" s="435"/>
      <c r="E340" s="435"/>
      <c r="F340" s="314"/>
      <c r="G340" s="508" t="s">
        <v>1126</v>
      </c>
      <c r="H340" s="509"/>
      <c r="I340" s="509"/>
      <c r="J340" s="509"/>
      <c r="K340" s="509"/>
      <c r="L340" s="509"/>
      <c r="M340" s="509"/>
      <c r="N340" s="509"/>
      <c r="O340" s="509"/>
      <c r="P340" s="509"/>
      <c r="Q340" s="509"/>
      <c r="R340" s="510"/>
      <c r="S340" s="601"/>
      <c r="T340" s="602"/>
      <c r="W340" s="534"/>
      <c r="X340" s="534"/>
    </row>
    <row r="341" spans="2:24" ht="156" customHeight="1" x14ac:dyDescent="0.2">
      <c r="B341" s="312"/>
      <c r="C341" s="435"/>
      <c r="D341" s="435"/>
      <c r="E341" s="435"/>
      <c r="F341" s="314"/>
      <c r="G341" s="531" t="s">
        <v>636</v>
      </c>
      <c r="H341" s="540"/>
      <c r="I341" s="540"/>
      <c r="J341" s="540"/>
      <c r="K341" s="540"/>
      <c r="L341" s="540"/>
      <c r="M341" s="540"/>
      <c r="N341" s="540"/>
      <c r="O341" s="540"/>
      <c r="P341" s="540"/>
      <c r="Q341" s="540"/>
      <c r="R341" s="541"/>
      <c r="S341" s="601"/>
      <c r="T341" s="602"/>
      <c r="W341" s="534"/>
      <c r="X341" s="534"/>
    </row>
    <row r="342" spans="2:24" ht="231.6" customHeight="1" x14ac:dyDescent="0.2">
      <c r="B342" s="312"/>
      <c r="C342" s="435"/>
      <c r="D342" s="435"/>
      <c r="E342" s="435"/>
      <c r="F342" s="314"/>
      <c r="G342" s="508" t="s">
        <v>691</v>
      </c>
      <c r="H342" s="509"/>
      <c r="I342" s="509"/>
      <c r="J342" s="509"/>
      <c r="K342" s="509"/>
      <c r="L342" s="509"/>
      <c r="M342" s="509"/>
      <c r="N342" s="509"/>
      <c r="O342" s="509"/>
      <c r="P342" s="509"/>
      <c r="Q342" s="509"/>
      <c r="R342" s="510"/>
      <c r="S342" s="601"/>
      <c r="T342" s="602"/>
      <c r="W342" s="534"/>
      <c r="X342" s="534"/>
    </row>
    <row r="343" spans="2:24" ht="303" customHeight="1" x14ac:dyDescent="0.2">
      <c r="B343" s="312"/>
      <c r="C343" s="435"/>
      <c r="D343" s="435"/>
      <c r="E343" s="435"/>
      <c r="F343" s="314"/>
      <c r="G343" s="508" t="s">
        <v>991</v>
      </c>
      <c r="H343" s="509"/>
      <c r="I343" s="509"/>
      <c r="J343" s="509"/>
      <c r="K343" s="509"/>
      <c r="L343" s="509"/>
      <c r="M343" s="509"/>
      <c r="N343" s="509"/>
      <c r="O343" s="509"/>
      <c r="P343" s="509"/>
      <c r="Q343" s="509"/>
      <c r="R343" s="510"/>
      <c r="S343" s="601"/>
      <c r="T343" s="602"/>
      <c r="W343" s="534"/>
      <c r="X343" s="534"/>
    </row>
    <row r="344" spans="2:24" ht="409.15" customHeight="1" x14ac:dyDescent="0.2">
      <c r="B344" s="312"/>
      <c r="C344" s="435"/>
      <c r="D344" s="435"/>
      <c r="E344" s="435"/>
      <c r="F344" s="314"/>
      <c r="G344" s="511" t="s">
        <v>1127</v>
      </c>
      <c r="H344" s="512"/>
      <c r="I344" s="512"/>
      <c r="J344" s="512"/>
      <c r="K344" s="512"/>
      <c r="L344" s="512"/>
      <c r="M344" s="512"/>
      <c r="N344" s="512"/>
      <c r="O344" s="512"/>
      <c r="P344" s="512"/>
      <c r="Q344" s="512"/>
      <c r="R344" s="513"/>
      <c r="S344" s="601"/>
      <c r="T344" s="602"/>
      <c r="W344" s="534"/>
      <c r="X344" s="534"/>
    </row>
    <row r="345" spans="2:24" ht="130.15" customHeight="1" x14ac:dyDescent="0.2">
      <c r="B345" s="312"/>
      <c r="C345" s="435"/>
      <c r="D345" s="435"/>
      <c r="E345" s="435"/>
      <c r="F345" s="314"/>
      <c r="G345" s="543"/>
      <c r="H345" s="544"/>
      <c r="I345" s="544"/>
      <c r="J345" s="544"/>
      <c r="K345" s="544"/>
      <c r="L345" s="544"/>
      <c r="M345" s="544"/>
      <c r="N345" s="544"/>
      <c r="O345" s="544"/>
      <c r="P345" s="544"/>
      <c r="Q345" s="544"/>
      <c r="R345" s="545"/>
      <c r="S345" s="601"/>
      <c r="T345" s="602"/>
      <c r="W345" s="534"/>
      <c r="X345" s="534"/>
    </row>
    <row r="346" spans="2:24" ht="408.6" customHeight="1" x14ac:dyDescent="0.2">
      <c r="B346" s="312"/>
      <c r="C346" s="435"/>
      <c r="D346" s="435"/>
      <c r="E346" s="435"/>
      <c r="F346" s="314"/>
      <c r="G346" s="511" t="s">
        <v>945</v>
      </c>
      <c r="H346" s="512"/>
      <c r="I346" s="512"/>
      <c r="J346" s="512"/>
      <c r="K346" s="512"/>
      <c r="L346" s="512"/>
      <c r="M346" s="512"/>
      <c r="N346" s="512"/>
      <c r="O346" s="512"/>
      <c r="P346" s="512"/>
      <c r="Q346" s="512"/>
      <c r="R346" s="513"/>
      <c r="S346" s="601"/>
      <c r="T346" s="602"/>
      <c r="W346" s="534"/>
      <c r="X346" s="534"/>
    </row>
    <row r="347" spans="2:24" ht="82.9" customHeight="1" x14ac:dyDescent="0.2">
      <c r="B347" s="312"/>
      <c r="C347" s="435"/>
      <c r="D347" s="435"/>
      <c r="E347" s="435"/>
      <c r="F347" s="314"/>
      <c r="G347" s="543"/>
      <c r="H347" s="544"/>
      <c r="I347" s="544"/>
      <c r="J347" s="544"/>
      <c r="K347" s="544"/>
      <c r="L347" s="544"/>
      <c r="M347" s="544"/>
      <c r="N347" s="544"/>
      <c r="O347" s="544"/>
      <c r="P347" s="544"/>
      <c r="Q347" s="544"/>
      <c r="R347" s="545"/>
      <c r="S347" s="601"/>
      <c r="T347" s="602"/>
      <c r="W347" s="534"/>
      <c r="X347" s="534"/>
    </row>
    <row r="348" spans="2:24" ht="265.89999999999998" customHeight="1" x14ac:dyDescent="0.2">
      <c r="B348" s="312"/>
      <c r="C348" s="435"/>
      <c r="D348" s="435"/>
      <c r="E348" s="435"/>
      <c r="F348" s="314"/>
      <c r="G348" s="508" t="s">
        <v>992</v>
      </c>
      <c r="H348" s="509"/>
      <c r="I348" s="509"/>
      <c r="J348" s="509"/>
      <c r="K348" s="509"/>
      <c r="L348" s="509"/>
      <c r="M348" s="509"/>
      <c r="N348" s="509"/>
      <c r="O348" s="509"/>
      <c r="P348" s="509"/>
      <c r="Q348" s="509"/>
      <c r="R348" s="510"/>
      <c r="S348" s="601"/>
      <c r="T348" s="602"/>
      <c r="W348" s="534"/>
      <c r="X348" s="534"/>
    </row>
    <row r="349" spans="2:24" ht="143.44999999999999" customHeight="1" x14ac:dyDescent="0.2">
      <c r="B349" s="312"/>
      <c r="C349" s="435"/>
      <c r="D349" s="435"/>
      <c r="E349" s="435"/>
      <c r="F349" s="314"/>
      <c r="G349" s="508" t="s">
        <v>692</v>
      </c>
      <c r="H349" s="509"/>
      <c r="I349" s="509"/>
      <c r="J349" s="509"/>
      <c r="K349" s="509"/>
      <c r="L349" s="509"/>
      <c r="M349" s="509"/>
      <c r="N349" s="509"/>
      <c r="O349" s="509"/>
      <c r="P349" s="509"/>
      <c r="Q349" s="509"/>
      <c r="R349" s="510"/>
      <c r="S349" s="601"/>
      <c r="T349" s="602"/>
      <c r="W349" s="534"/>
      <c r="X349" s="534"/>
    </row>
    <row r="350" spans="2:24" ht="142.9" customHeight="1" x14ac:dyDescent="0.2">
      <c r="B350" s="312"/>
      <c r="C350" s="435"/>
      <c r="D350" s="435"/>
      <c r="E350" s="435"/>
      <c r="F350" s="314"/>
      <c r="G350" s="508" t="s">
        <v>1128</v>
      </c>
      <c r="H350" s="509"/>
      <c r="I350" s="509"/>
      <c r="J350" s="509"/>
      <c r="K350" s="509"/>
      <c r="L350" s="509"/>
      <c r="M350" s="509"/>
      <c r="N350" s="509"/>
      <c r="O350" s="509"/>
      <c r="P350" s="509"/>
      <c r="Q350" s="509"/>
      <c r="R350" s="510"/>
      <c r="S350" s="601"/>
      <c r="T350" s="602"/>
      <c r="W350" s="534"/>
      <c r="X350" s="534"/>
    </row>
    <row r="351" spans="2:24" ht="324" customHeight="1" x14ac:dyDescent="0.2">
      <c r="B351" s="312"/>
      <c r="C351" s="435"/>
      <c r="D351" s="435"/>
      <c r="E351" s="435"/>
      <c r="F351" s="314"/>
      <c r="G351" s="508" t="s">
        <v>1129</v>
      </c>
      <c r="H351" s="509"/>
      <c r="I351" s="509"/>
      <c r="J351" s="509"/>
      <c r="K351" s="509"/>
      <c r="L351" s="509"/>
      <c r="M351" s="509"/>
      <c r="N351" s="509"/>
      <c r="O351" s="509"/>
      <c r="P351" s="509"/>
      <c r="Q351" s="509"/>
      <c r="R351" s="510"/>
      <c r="S351" s="601"/>
      <c r="T351" s="602"/>
      <c r="W351" s="534"/>
      <c r="X351" s="534"/>
    </row>
    <row r="352" spans="2:24" ht="232.15" customHeight="1" x14ac:dyDescent="0.2">
      <c r="B352" s="312"/>
      <c r="C352" s="435"/>
      <c r="D352" s="435"/>
      <c r="E352" s="435"/>
      <c r="F352" s="314"/>
      <c r="G352" s="508" t="s">
        <v>1130</v>
      </c>
      <c r="H352" s="509"/>
      <c r="I352" s="509"/>
      <c r="J352" s="509"/>
      <c r="K352" s="509"/>
      <c r="L352" s="509"/>
      <c r="M352" s="509"/>
      <c r="N352" s="509"/>
      <c r="O352" s="509"/>
      <c r="P352" s="509"/>
      <c r="Q352" s="509"/>
      <c r="R352" s="510"/>
      <c r="S352" s="601"/>
      <c r="T352" s="602"/>
      <c r="W352" s="534"/>
      <c r="X352" s="534"/>
    </row>
    <row r="353" spans="2:24" ht="235.9" customHeight="1" x14ac:dyDescent="0.2">
      <c r="B353" s="312"/>
      <c r="C353" s="435"/>
      <c r="D353" s="435"/>
      <c r="E353" s="435"/>
      <c r="F353" s="314"/>
      <c r="G353" s="508" t="s">
        <v>1011</v>
      </c>
      <c r="H353" s="509"/>
      <c r="I353" s="509"/>
      <c r="J353" s="509"/>
      <c r="K353" s="509"/>
      <c r="L353" s="509"/>
      <c r="M353" s="509"/>
      <c r="N353" s="509"/>
      <c r="O353" s="509"/>
      <c r="P353" s="509"/>
      <c r="Q353" s="509"/>
      <c r="R353" s="510"/>
      <c r="S353" s="601"/>
      <c r="T353" s="602"/>
      <c r="W353" s="534"/>
      <c r="X353" s="534"/>
    </row>
    <row r="354" spans="2:24" ht="376.15" customHeight="1" x14ac:dyDescent="0.2">
      <c r="B354" s="312"/>
      <c r="C354" s="435"/>
      <c r="D354" s="435"/>
      <c r="E354" s="435"/>
      <c r="F354" s="314"/>
      <c r="G354" s="508" t="s">
        <v>1131</v>
      </c>
      <c r="H354" s="509"/>
      <c r="I354" s="509"/>
      <c r="J354" s="509"/>
      <c r="K354" s="509"/>
      <c r="L354" s="509"/>
      <c r="M354" s="509"/>
      <c r="N354" s="509"/>
      <c r="O354" s="509"/>
      <c r="P354" s="509"/>
      <c r="Q354" s="509"/>
      <c r="R354" s="510"/>
      <c r="S354" s="601"/>
      <c r="T354" s="602"/>
      <c r="W354" s="534"/>
      <c r="X354" s="534"/>
    </row>
    <row r="355" spans="2:24" ht="330.6" customHeight="1" x14ac:dyDescent="0.2">
      <c r="B355" s="312"/>
      <c r="C355" s="435"/>
      <c r="D355" s="435"/>
      <c r="E355" s="435"/>
      <c r="F355" s="314"/>
      <c r="G355" s="508" t="s">
        <v>693</v>
      </c>
      <c r="H355" s="509"/>
      <c r="I355" s="509"/>
      <c r="J355" s="509"/>
      <c r="K355" s="509"/>
      <c r="L355" s="509"/>
      <c r="M355" s="509"/>
      <c r="N355" s="509"/>
      <c r="O355" s="509"/>
      <c r="P355" s="509"/>
      <c r="Q355" s="509"/>
      <c r="R355" s="510"/>
      <c r="S355" s="601"/>
      <c r="T355" s="602"/>
      <c r="W355" s="534"/>
      <c r="X355" s="534"/>
    </row>
    <row r="356" spans="2:24" ht="252" customHeight="1" x14ac:dyDescent="0.2">
      <c r="B356" s="312"/>
      <c r="C356" s="435"/>
      <c r="D356" s="435"/>
      <c r="E356" s="435"/>
      <c r="F356" s="314"/>
      <c r="G356" s="508" t="s">
        <v>694</v>
      </c>
      <c r="H356" s="509"/>
      <c r="I356" s="509"/>
      <c r="J356" s="509"/>
      <c r="K356" s="509"/>
      <c r="L356" s="509"/>
      <c r="M356" s="509"/>
      <c r="N356" s="509"/>
      <c r="O356" s="509"/>
      <c r="P356" s="509"/>
      <c r="Q356" s="509"/>
      <c r="R356" s="510"/>
      <c r="S356" s="601"/>
      <c r="T356" s="602"/>
      <c r="W356" s="534"/>
      <c r="X356" s="534"/>
    </row>
    <row r="357" spans="2:24" ht="220.9" customHeight="1" x14ac:dyDescent="0.2">
      <c r="B357" s="312"/>
      <c r="C357" s="435"/>
      <c r="D357" s="435"/>
      <c r="E357" s="435"/>
      <c r="F357" s="314"/>
      <c r="G357" s="508" t="s">
        <v>695</v>
      </c>
      <c r="H357" s="509"/>
      <c r="I357" s="509"/>
      <c r="J357" s="509"/>
      <c r="K357" s="509"/>
      <c r="L357" s="509"/>
      <c r="M357" s="509"/>
      <c r="N357" s="509"/>
      <c r="O357" s="509"/>
      <c r="P357" s="509"/>
      <c r="Q357" s="509"/>
      <c r="R357" s="510"/>
      <c r="S357" s="601"/>
      <c r="T357" s="602"/>
      <c r="W357" s="534"/>
      <c r="X357" s="534"/>
    </row>
    <row r="358" spans="2:24" ht="129" customHeight="1" x14ac:dyDescent="0.2">
      <c r="B358" s="312"/>
      <c r="C358" s="435"/>
      <c r="D358" s="435"/>
      <c r="E358" s="435"/>
      <c r="F358" s="314"/>
      <c r="G358" s="508" t="s">
        <v>696</v>
      </c>
      <c r="H358" s="509"/>
      <c r="I358" s="509"/>
      <c r="J358" s="509"/>
      <c r="K358" s="509"/>
      <c r="L358" s="509"/>
      <c r="M358" s="509"/>
      <c r="N358" s="509"/>
      <c r="O358" s="509"/>
      <c r="P358" s="509"/>
      <c r="Q358" s="509"/>
      <c r="R358" s="510"/>
      <c r="S358" s="601"/>
      <c r="T358" s="602"/>
      <c r="W358" s="534"/>
      <c r="X358" s="534"/>
    </row>
    <row r="359" spans="2:24" ht="115.9" customHeight="1" x14ac:dyDescent="0.2">
      <c r="B359" s="312"/>
      <c r="C359" s="435"/>
      <c r="D359" s="435"/>
      <c r="E359" s="435"/>
      <c r="F359" s="314"/>
      <c r="G359" s="508" t="s">
        <v>1012</v>
      </c>
      <c r="H359" s="509"/>
      <c r="I359" s="509"/>
      <c r="J359" s="509"/>
      <c r="K359" s="509"/>
      <c r="L359" s="509"/>
      <c r="M359" s="509"/>
      <c r="N359" s="509"/>
      <c r="O359" s="509"/>
      <c r="P359" s="509"/>
      <c r="Q359" s="509"/>
      <c r="R359" s="510"/>
      <c r="S359" s="177"/>
      <c r="T359" s="176"/>
      <c r="W359" s="175"/>
      <c r="X359" s="175"/>
    </row>
    <row r="360" spans="2:24" ht="409.15" customHeight="1" x14ac:dyDescent="0.2">
      <c r="B360" s="312"/>
      <c r="C360" s="435"/>
      <c r="D360" s="435"/>
      <c r="E360" s="435"/>
      <c r="F360" s="314"/>
      <c r="G360" s="511" t="s">
        <v>1132</v>
      </c>
      <c r="H360" s="512"/>
      <c r="I360" s="512"/>
      <c r="J360" s="512"/>
      <c r="K360" s="512"/>
      <c r="L360" s="512"/>
      <c r="M360" s="512"/>
      <c r="N360" s="512"/>
      <c r="O360" s="512"/>
      <c r="P360" s="512"/>
      <c r="Q360" s="512"/>
      <c r="R360" s="513"/>
      <c r="S360" s="177"/>
      <c r="T360" s="180"/>
      <c r="W360" s="179"/>
      <c r="X360" s="179"/>
    </row>
    <row r="361" spans="2:24" ht="118.9" customHeight="1" thickBot="1" x14ac:dyDescent="0.25">
      <c r="B361" s="312"/>
      <c r="C361" s="435"/>
      <c r="D361" s="435"/>
      <c r="E361" s="435"/>
      <c r="F361" s="314"/>
      <c r="G361" s="514"/>
      <c r="H361" s="515"/>
      <c r="I361" s="515"/>
      <c r="J361" s="515"/>
      <c r="K361" s="515"/>
      <c r="L361" s="515"/>
      <c r="M361" s="515"/>
      <c r="N361" s="515"/>
      <c r="O361" s="515"/>
      <c r="P361" s="515"/>
      <c r="Q361" s="515"/>
      <c r="R361" s="516"/>
      <c r="S361" s="177"/>
      <c r="T361" s="180"/>
      <c r="W361" s="179"/>
      <c r="X361" s="179"/>
    </row>
    <row r="362" spans="2:24" ht="244.15" customHeight="1" x14ac:dyDescent="0.2">
      <c r="B362" s="315"/>
      <c r="C362" s="316"/>
      <c r="D362" s="316"/>
      <c r="E362" s="316"/>
      <c r="F362" s="317"/>
      <c r="G362" s="517" t="s">
        <v>1133</v>
      </c>
      <c r="H362" s="518"/>
      <c r="I362" s="518"/>
      <c r="J362" s="518"/>
      <c r="K362" s="518"/>
      <c r="L362" s="518"/>
      <c r="M362" s="518"/>
      <c r="N362" s="518"/>
      <c r="O362" s="518"/>
      <c r="P362" s="518"/>
      <c r="Q362" s="518"/>
      <c r="R362" s="519"/>
      <c r="S362" s="177"/>
      <c r="T362" s="180"/>
      <c r="W362" s="179"/>
      <c r="X362" s="179"/>
    </row>
    <row r="363" spans="2:24" ht="114.6" customHeight="1" x14ac:dyDescent="0.2">
      <c r="B363" s="280" t="s">
        <v>767</v>
      </c>
      <c r="C363" s="281"/>
      <c r="D363" s="281"/>
      <c r="E363" s="281"/>
      <c r="F363" s="281"/>
      <c r="G363" s="583" t="s">
        <v>946</v>
      </c>
      <c r="H363" s="583"/>
      <c r="I363" s="583"/>
      <c r="J363" s="583"/>
      <c r="K363" s="583"/>
      <c r="L363" s="583"/>
      <c r="M363" s="583"/>
      <c r="N363" s="583"/>
      <c r="O363" s="583"/>
      <c r="P363" s="583"/>
      <c r="Q363" s="583"/>
      <c r="R363" s="583"/>
      <c r="S363" s="584"/>
      <c r="T363" s="585"/>
    </row>
    <row r="364" spans="2:24" ht="156" customHeight="1" x14ac:dyDescent="0.2">
      <c r="B364" s="280" t="s">
        <v>768</v>
      </c>
      <c r="C364" s="281"/>
      <c r="D364" s="281"/>
      <c r="E364" s="281"/>
      <c r="F364" s="281"/>
      <c r="G364" s="279" t="s">
        <v>947</v>
      </c>
      <c r="H364" s="279"/>
      <c r="I364" s="279"/>
      <c r="J364" s="279"/>
      <c r="K364" s="279"/>
      <c r="L364" s="279"/>
      <c r="M364" s="279"/>
      <c r="N364" s="279"/>
      <c r="O364" s="279"/>
      <c r="P364" s="279"/>
      <c r="Q364" s="279"/>
      <c r="R364" s="279"/>
      <c r="S364" s="586"/>
      <c r="T364" s="587"/>
    </row>
    <row r="365" spans="2:24" ht="160.15" customHeight="1" x14ac:dyDescent="0.2">
      <c r="B365" s="280" t="s">
        <v>769</v>
      </c>
      <c r="C365" s="281"/>
      <c r="D365" s="281"/>
      <c r="E365" s="281"/>
      <c r="F365" s="281"/>
      <c r="G365" s="279" t="s">
        <v>948</v>
      </c>
      <c r="H365" s="279"/>
      <c r="I365" s="279"/>
      <c r="J365" s="279"/>
      <c r="K365" s="279"/>
      <c r="L365" s="279"/>
      <c r="M365" s="279"/>
      <c r="N365" s="279"/>
      <c r="O365" s="279"/>
      <c r="P365" s="279"/>
      <c r="Q365" s="279"/>
      <c r="R365" s="279"/>
      <c r="S365" s="586"/>
      <c r="T365" s="587"/>
    </row>
    <row r="366" spans="2:24" ht="93.6" customHeight="1" x14ac:dyDescent="0.2">
      <c r="B366" s="280" t="s">
        <v>770</v>
      </c>
      <c r="C366" s="281"/>
      <c r="D366" s="281"/>
      <c r="E366" s="281"/>
      <c r="F366" s="281"/>
      <c r="G366" s="279" t="s">
        <v>942</v>
      </c>
      <c r="H366" s="279"/>
      <c r="I366" s="279"/>
      <c r="J366" s="279"/>
      <c r="K366" s="279"/>
      <c r="L366" s="279"/>
      <c r="M366" s="279"/>
      <c r="N366" s="279"/>
      <c r="O366" s="279"/>
      <c r="P366" s="279"/>
      <c r="Q366" s="279"/>
      <c r="R366" s="279"/>
      <c r="S366" s="586"/>
      <c r="T366" s="587"/>
    </row>
    <row r="367" spans="2:24" ht="121.15" customHeight="1" x14ac:dyDescent="0.2">
      <c r="B367" s="280" t="s">
        <v>653</v>
      </c>
      <c r="C367" s="281"/>
      <c r="D367" s="281"/>
      <c r="E367" s="281"/>
      <c r="F367" s="281"/>
      <c r="G367" s="279" t="s">
        <v>949</v>
      </c>
      <c r="H367" s="279"/>
      <c r="I367" s="279"/>
      <c r="J367" s="279"/>
      <c r="K367" s="279"/>
      <c r="L367" s="279"/>
      <c r="M367" s="279"/>
      <c r="N367" s="279"/>
      <c r="O367" s="279"/>
      <c r="P367" s="279"/>
      <c r="Q367" s="279"/>
      <c r="R367" s="279"/>
      <c r="S367" s="586"/>
      <c r="T367" s="587"/>
    </row>
    <row r="368" spans="2:24" ht="140.44999999999999" customHeight="1" x14ac:dyDescent="0.2">
      <c r="B368" s="280" t="s">
        <v>762</v>
      </c>
      <c r="C368" s="281"/>
      <c r="D368" s="281"/>
      <c r="E368" s="281"/>
      <c r="F368" s="281"/>
      <c r="G368" s="279" t="s">
        <v>1136</v>
      </c>
      <c r="H368" s="279"/>
      <c r="I368" s="279"/>
      <c r="J368" s="279"/>
      <c r="K368" s="279"/>
      <c r="L368" s="279"/>
      <c r="M368" s="279"/>
      <c r="N368" s="279"/>
      <c r="O368" s="279"/>
      <c r="P368" s="279"/>
      <c r="Q368" s="279"/>
      <c r="R368" s="279"/>
      <c r="S368" s="586"/>
      <c r="T368" s="587"/>
    </row>
    <row r="369" spans="1:20" ht="102.6" customHeight="1" x14ac:dyDescent="0.2">
      <c r="B369" s="280" t="s">
        <v>766</v>
      </c>
      <c r="C369" s="281"/>
      <c r="D369" s="281"/>
      <c r="E369" s="281"/>
      <c r="F369" s="281"/>
      <c r="G369" s="279" t="s">
        <v>1137</v>
      </c>
      <c r="H369" s="279"/>
      <c r="I369" s="279"/>
      <c r="J369" s="279"/>
      <c r="K369" s="279"/>
      <c r="L369" s="279"/>
      <c r="M369" s="279"/>
      <c r="N369" s="279"/>
      <c r="O369" s="279"/>
      <c r="P369" s="279"/>
      <c r="Q369" s="279"/>
      <c r="R369" s="279"/>
      <c r="S369" s="588"/>
      <c r="T369" s="589"/>
    </row>
    <row r="370" spans="1:20" ht="102.6" customHeight="1" x14ac:dyDescent="0.2">
      <c r="B370" s="280" t="s">
        <v>1140</v>
      </c>
      <c r="C370" s="281"/>
      <c r="D370" s="281"/>
      <c r="E370" s="281"/>
      <c r="F370" s="282"/>
      <c r="G370" s="279" t="s">
        <v>1138</v>
      </c>
      <c r="H370" s="279"/>
      <c r="I370" s="279"/>
      <c r="J370" s="279"/>
      <c r="K370" s="279"/>
      <c r="L370" s="279"/>
      <c r="M370" s="279"/>
      <c r="N370" s="279"/>
      <c r="O370" s="279"/>
      <c r="P370" s="279"/>
      <c r="Q370" s="279"/>
      <c r="R370" s="279"/>
      <c r="S370" s="263"/>
      <c r="T370" s="262"/>
    </row>
    <row r="371" spans="1:20" ht="102.6" customHeight="1" x14ac:dyDescent="0.2">
      <c r="B371" s="280" t="s">
        <v>1141</v>
      </c>
      <c r="C371" s="281"/>
      <c r="D371" s="281"/>
      <c r="E371" s="281"/>
      <c r="F371" s="282"/>
      <c r="G371" s="279" t="s">
        <v>1139</v>
      </c>
      <c r="H371" s="279"/>
      <c r="I371" s="279"/>
      <c r="J371" s="279"/>
      <c r="K371" s="279"/>
      <c r="L371" s="279"/>
      <c r="M371" s="279"/>
      <c r="N371" s="279"/>
      <c r="O371" s="279"/>
      <c r="P371" s="279"/>
      <c r="Q371" s="279"/>
      <c r="R371" s="279"/>
      <c r="S371" s="263"/>
      <c r="T371" s="262"/>
    </row>
    <row r="372" spans="1:20" ht="15" customHeight="1" x14ac:dyDescent="0.2">
      <c r="B372" s="593" t="s">
        <v>112</v>
      </c>
      <c r="C372" s="594"/>
      <c r="D372" s="594"/>
      <c r="E372" s="594"/>
      <c r="F372" s="594"/>
      <c r="G372" s="594"/>
      <c r="H372" s="594"/>
      <c r="I372" s="594"/>
      <c r="J372" s="594"/>
      <c r="K372" s="594"/>
      <c r="L372" s="594"/>
      <c r="M372" s="594"/>
      <c r="N372" s="594"/>
      <c r="O372" s="594"/>
      <c r="P372" s="594"/>
      <c r="Q372" s="594"/>
      <c r="R372" s="594"/>
      <c r="S372" s="594"/>
      <c r="T372" s="595"/>
    </row>
    <row r="373" spans="1:20" ht="15" customHeight="1" x14ac:dyDescent="0.2">
      <c r="B373" s="347" t="s">
        <v>47</v>
      </c>
      <c r="C373" s="348"/>
      <c r="D373" s="348"/>
      <c r="E373" s="348"/>
      <c r="F373" s="349"/>
      <c r="G373" s="596" t="s">
        <v>103</v>
      </c>
      <c r="H373" s="597"/>
      <c r="I373" s="597"/>
      <c r="J373" s="597"/>
      <c r="K373" s="597"/>
      <c r="L373" s="597"/>
      <c r="M373" s="597"/>
      <c r="N373" s="597"/>
      <c r="O373" s="597"/>
      <c r="P373" s="597"/>
      <c r="Q373" s="597"/>
      <c r="R373" s="598"/>
      <c r="S373" s="596" t="s">
        <v>104</v>
      </c>
      <c r="T373" s="598"/>
    </row>
    <row r="374" spans="1:20" ht="133.15" customHeight="1" x14ac:dyDescent="0.2">
      <c r="A374" s="76"/>
      <c r="B374" s="462" t="s">
        <v>645</v>
      </c>
      <c r="C374" s="462"/>
      <c r="D374" s="462"/>
      <c r="E374" s="462"/>
      <c r="F374" s="462"/>
      <c r="G374" s="590" t="s">
        <v>1244</v>
      </c>
      <c r="H374" s="590"/>
      <c r="I374" s="590"/>
      <c r="J374" s="590"/>
      <c r="K374" s="590"/>
      <c r="L374" s="590"/>
      <c r="M374" s="590"/>
      <c r="N374" s="590"/>
      <c r="O374" s="590"/>
      <c r="P374" s="590"/>
      <c r="Q374" s="590"/>
      <c r="R374" s="590"/>
      <c r="S374" s="503" t="s">
        <v>1245</v>
      </c>
      <c r="T374" s="504"/>
    </row>
    <row r="375" spans="1:20" ht="116.45" customHeight="1" x14ac:dyDescent="0.2">
      <c r="A375" s="76"/>
      <c r="B375" s="462" t="s">
        <v>646</v>
      </c>
      <c r="C375" s="462"/>
      <c r="D375" s="462"/>
      <c r="E375" s="462"/>
      <c r="F375" s="462"/>
      <c r="G375" s="505" t="s">
        <v>1246</v>
      </c>
      <c r="H375" s="506"/>
      <c r="I375" s="506"/>
      <c r="J375" s="506"/>
      <c r="K375" s="506"/>
      <c r="L375" s="506"/>
      <c r="M375" s="506"/>
      <c r="N375" s="506"/>
      <c r="O375" s="506"/>
      <c r="P375" s="506"/>
      <c r="Q375" s="506"/>
      <c r="R375" s="507"/>
      <c r="S375" s="503" t="s">
        <v>1245</v>
      </c>
      <c r="T375" s="504"/>
    </row>
    <row r="376" spans="1:20" ht="140.44999999999999" customHeight="1" x14ac:dyDescent="0.2">
      <c r="A376" s="76"/>
      <c r="B376" s="462" t="s">
        <v>647</v>
      </c>
      <c r="C376" s="462"/>
      <c r="D376" s="462"/>
      <c r="E376" s="462"/>
      <c r="F376" s="462"/>
      <c r="G376" s="335" t="s">
        <v>1247</v>
      </c>
      <c r="H376" s="336"/>
      <c r="I376" s="336"/>
      <c r="J376" s="336"/>
      <c r="K376" s="336"/>
      <c r="L376" s="336"/>
      <c r="M376" s="336"/>
      <c r="N376" s="336"/>
      <c r="O376" s="336"/>
      <c r="P376" s="336"/>
      <c r="Q376" s="336"/>
      <c r="R376" s="337"/>
      <c r="S376" s="503" t="s">
        <v>1245</v>
      </c>
      <c r="T376" s="504"/>
    </row>
    <row r="377" spans="1:20" ht="142.9" customHeight="1" x14ac:dyDescent="0.2">
      <c r="A377" s="76"/>
      <c r="B377" s="462" t="s">
        <v>648</v>
      </c>
      <c r="C377" s="462"/>
      <c r="D377" s="462"/>
      <c r="E377" s="462"/>
      <c r="F377" s="462"/>
      <c r="G377" s="335" t="s">
        <v>1248</v>
      </c>
      <c r="H377" s="336"/>
      <c r="I377" s="336"/>
      <c r="J377" s="336"/>
      <c r="K377" s="336"/>
      <c r="L377" s="336"/>
      <c r="M377" s="336"/>
      <c r="N377" s="336"/>
      <c r="O377" s="336"/>
      <c r="P377" s="336"/>
      <c r="Q377" s="336"/>
      <c r="R377" s="337"/>
      <c r="S377" s="503" t="s">
        <v>1245</v>
      </c>
      <c r="T377" s="504"/>
    </row>
    <row r="378" spans="1:20" ht="145.15" customHeight="1" x14ac:dyDescent="0.2">
      <c r="A378" s="76"/>
      <c r="B378" s="462" t="s">
        <v>649</v>
      </c>
      <c r="C378" s="462"/>
      <c r="D378" s="462"/>
      <c r="E378" s="462"/>
      <c r="F378" s="462"/>
      <c r="G378" s="335" t="s">
        <v>1249</v>
      </c>
      <c r="H378" s="336"/>
      <c r="I378" s="336"/>
      <c r="J378" s="336"/>
      <c r="K378" s="336"/>
      <c r="L378" s="336"/>
      <c r="M378" s="336"/>
      <c r="N378" s="336"/>
      <c r="O378" s="336"/>
      <c r="P378" s="336"/>
      <c r="Q378" s="336"/>
      <c r="R378" s="337"/>
      <c r="S378" s="503" t="s">
        <v>1245</v>
      </c>
      <c r="T378" s="504"/>
    </row>
    <row r="379" spans="1:20" ht="208.15" customHeight="1" x14ac:dyDescent="0.2">
      <c r="A379" s="76"/>
      <c r="B379" s="462" t="s">
        <v>650</v>
      </c>
      <c r="C379" s="462"/>
      <c r="D379" s="462"/>
      <c r="E379" s="462"/>
      <c r="F379" s="462"/>
      <c r="G379" s="581" t="s">
        <v>1250</v>
      </c>
      <c r="H379" s="582"/>
      <c r="I379" s="582"/>
      <c r="J379" s="582"/>
      <c r="K379" s="582"/>
      <c r="L379" s="582"/>
      <c r="M379" s="582"/>
      <c r="N379" s="582"/>
      <c r="O379" s="582"/>
      <c r="P379" s="582"/>
      <c r="Q379" s="582"/>
      <c r="R379" s="582"/>
      <c r="S379" s="503" t="s">
        <v>1245</v>
      </c>
      <c r="T379" s="504"/>
    </row>
    <row r="380" spans="1:20" ht="310.89999999999998" customHeight="1" x14ac:dyDescent="0.2">
      <c r="B380" s="309" t="s">
        <v>386</v>
      </c>
      <c r="C380" s="310"/>
      <c r="D380" s="310"/>
      <c r="E380" s="310"/>
      <c r="F380" s="310"/>
      <c r="G380" s="578"/>
      <c r="H380" s="579"/>
      <c r="I380" s="579"/>
      <c r="J380" s="579"/>
      <c r="K380" s="579"/>
      <c r="L380" s="579"/>
      <c r="M380" s="579"/>
      <c r="N380" s="579"/>
      <c r="O380" s="579"/>
      <c r="P380" s="579"/>
      <c r="Q380" s="579"/>
      <c r="R380" s="580"/>
      <c r="S380" s="384"/>
      <c r="T380" s="386"/>
    </row>
    <row r="381" spans="1:20" ht="14.1" customHeight="1" x14ac:dyDescent="0.2">
      <c r="B381" s="98"/>
      <c r="C381" s="73"/>
      <c r="D381" s="73"/>
      <c r="E381" s="73"/>
      <c r="F381" s="73"/>
      <c r="G381" s="95"/>
      <c r="H381" s="71"/>
      <c r="I381" s="71"/>
      <c r="J381" s="71"/>
      <c r="K381" s="71"/>
      <c r="L381" s="71"/>
      <c r="M381" s="71"/>
      <c r="N381" s="71"/>
      <c r="O381" s="71"/>
      <c r="P381" s="71"/>
      <c r="Q381" s="71"/>
      <c r="R381" s="71"/>
      <c r="S381" s="73"/>
      <c r="T381" s="99"/>
    </row>
    <row r="382" spans="1:20" ht="24" customHeight="1" x14ac:dyDescent="0.2">
      <c r="B382" s="392" t="s">
        <v>105</v>
      </c>
      <c r="C382" s="393"/>
      <c r="D382" s="393"/>
      <c r="E382" s="393"/>
      <c r="F382" s="393"/>
      <c r="G382" s="393"/>
      <c r="H382" s="393"/>
      <c r="I382" s="393"/>
      <c r="J382" s="393"/>
      <c r="K382" s="393"/>
      <c r="L382" s="393"/>
      <c r="M382" s="393"/>
      <c r="N382" s="393"/>
      <c r="O382" s="393"/>
      <c r="P382" s="393"/>
      <c r="Q382" s="393"/>
      <c r="R382" s="393"/>
      <c r="S382" s="393"/>
      <c r="T382" s="394"/>
    </row>
    <row r="383" spans="1:20" ht="292.89999999999998" customHeight="1" x14ac:dyDescent="0.2">
      <c r="B383" s="327" t="s">
        <v>1191</v>
      </c>
      <c r="C383" s="327"/>
      <c r="D383" s="327"/>
      <c r="E383" s="327"/>
      <c r="F383" s="327"/>
      <c r="G383" s="327"/>
      <c r="H383" s="327"/>
      <c r="I383" s="327"/>
      <c r="J383" s="327"/>
      <c r="K383" s="327"/>
      <c r="L383" s="327"/>
      <c r="M383" s="327"/>
      <c r="N383" s="327"/>
      <c r="O383" s="327"/>
      <c r="P383" s="327"/>
      <c r="Q383" s="327"/>
      <c r="R383" s="327"/>
      <c r="S383" s="327"/>
      <c r="T383" s="328"/>
    </row>
    <row r="384" spans="1:20" ht="14.25" customHeight="1" x14ac:dyDescent="0.2">
      <c r="B384" s="572"/>
      <c r="C384" s="572"/>
      <c r="D384" s="572"/>
      <c r="E384" s="572"/>
      <c r="F384" s="572"/>
      <c r="G384" s="572"/>
      <c r="H384" s="572"/>
      <c r="I384" s="572"/>
      <c r="J384" s="572"/>
      <c r="K384" s="572"/>
      <c r="L384" s="572"/>
      <c r="M384" s="572"/>
      <c r="N384" s="572"/>
      <c r="O384" s="572"/>
      <c r="P384" s="572"/>
      <c r="Q384" s="573"/>
      <c r="R384" s="574"/>
      <c r="S384" s="572"/>
      <c r="T384" s="573"/>
    </row>
    <row r="385" spans="2:20" ht="15" customHeight="1" x14ac:dyDescent="0.2">
      <c r="B385" s="575" t="s">
        <v>106</v>
      </c>
      <c r="C385" s="576"/>
      <c r="D385" s="576"/>
      <c r="E385" s="576"/>
      <c r="F385" s="577"/>
      <c r="G385" s="575" t="s">
        <v>107</v>
      </c>
      <c r="H385" s="576"/>
      <c r="I385" s="576"/>
      <c r="J385" s="576"/>
      <c r="K385" s="576"/>
      <c r="L385" s="576"/>
      <c r="M385" s="576"/>
      <c r="N385" s="576"/>
      <c r="O385" s="576"/>
      <c r="P385" s="577"/>
      <c r="Q385" s="575" t="s">
        <v>108</v>
      </c>
      <c r="R385" s="576"/>
      <c r="S385" s="576"/>
      <c r="T385" s="577"/>
    </row>
    <row r="386" spans="2:20" ht="114.75" customHeight="1" x14ac:dyDescent="0.2">
      <c r="B386" s="566" t="s">
        <v>541</v>
      </c>
      <c r="C386" s="567"/>
      <c r="D386" s="567"/>
      <c r="E386" s="567"/>
      <c r="F386" s="568"/>
      <c r="G386" s="569" t="s">
        <v>364</v>
      </c>
      <c r="H386" s="570"/>
      <c r="I386" s="570"/>
      <c r="J386" s="570"/>
      <c r="K386" s="570"/>
      <c r="L386" s="570"/>
      <c r="M386" s="570"/>
      <c r="N386" s="570"/>
      <c r="O386" s="570"/>
      <c r="P386" s="571"/>
      <c r="Q386" s="569" t="s">
        <v>116</v>
      </c>
      <c r="R386" s="570"/>
      <c r="S386" s="570"/>
      <c r="T386" s="571"/>
    </row>
    <row r="387" spans="2:20" ht="13.9" customHeight="1" x14ac:dyDescent="0.2">
      <c r="G387" s="69"/>
      <c r="H387" s="69"/>
      <c r="I387" s="69"/>
      <c r="J387" s="69"/>
      <c r="K387" s="69"/>
      <c r="L387" s="69"/>
      <c r="M387" s="69"/>
      <c r="N387" s="69"/>
      <c r="O387" s="69"/>
      <c r="P387" s="69"/>
      <c r="Q387" s="70"/>
      <c r="R387" s="70"/>
    </row>
  </sheetData>
  <mergeCells count="1031">
    <mergeCell ref="D118:J118"/>
    <mergeCell ref="K118:R118"/>
    <mergeCell ref="K109:R109"/>
    <mergeCell ref="K42:L42"/>
    <mergeCell ref="M42:R42"/>
    <mergeCell ref="S126:T126"/>
    <mergeCell ref="S130:T130"/>
    <mergeCell ref="B43:H43"/>
    <mergeCell ref="I43:J43"/>
    <mergeCell ref="K43:L43"/>
    <mergeCell ref="M43:R43"/>
    <mergeCell ref="B54:H54"/>
    <mergeCell ref="I54:J54"/>
    <mergeCell ref="K54:L54"/>
    <mergeCell ref="M54:R54"/>
    <mergeCell ref="B52:H52"/>
    <mergeCell ref="I52:J52"/>
    <mergeCell ref="K52:L52"/>
    <mergeCell ref="M52:R52"/>
    <mergeCell ref="D130:J130"/>
    <mergeCell ref="S109:T109"/>
    <mergeCell ref="K131:R131"/>
    <mergeCell ref="I66:R66"/>
    <mergeCell ref="E70:H70"/>
    <mergeCell ref="I77:R77"/>
    <mergeCell ref="B39:H39"/>
    <mergeCell ref="I39:J39"/>
    <mergeCell ref="K39:L39"/>
    <mergeCell ref="M39:R39"/>
    <mergeCell ref="B40:H40"/>
    <mergeCell ref="I40:J40"/>
    <mergeCell ref="K40:L40"/>
    <mergeCell ref="M40:R40"/>
    <mergeCell ref="B115:C115"/>
    <mergeCell ref="D115:J115"/>
    <mergeCell ref="K115:R115"/>
    <mergeCell ref="B109:C109"/>
    <mergeCell ref="D109:J109"/>
    <mergeCell ref="I70:R70"/>
    <mergeCell ref="E76:H76"/>
    <mergeCell ref="E78:H78"/>
    <mergeCell ref="E74:H74"/>
    <mergeCell ref="B108:C108"/>
    <mergeCell ref="B56:T56"/>
    <mergeCell ref="B57:T57"/>
    <mergeCell ref="B51:H51"/>
    <mergeCell ref="I51:J51"/>
    <mergeCell ref="K51:L51"/>
    <mergeCell ref="M51:R51"/>
    <mergeCell ref="K53:L53"/>
    <mergeCell ref="E227:F227"/>
    <mergeCell ref="K216:T217"/>
    <mergeCell ref="C209:E209"/>
    <mergeCell ref="C216:F216"/>
    <mergeCell ref="E222:F222"/>
    <mergeCell ref="C220:D220"/>
    <mergeCell ref="B199:C199"/>
    <mergeCell ref="D199:E199"/>
    <mergeCell ref="F190:I190"/>
    <mergeCell ref="J190:T190"/>
    <mergeCell ref="B192:C192"/>
    <mergeCell ref="F199:I199"/>
    <mergeCell ref="J199:T199"/>
    <mergeCell ref="J195:T195"/>
    <mergeCell ref="B195:C195"/>
    <mergeCell ref="D195:E195"/>
    <mergeCell ref="F195:I195"/>
    <mergeCell ref="B191:C191"/>
    <mergeCell ref="D191:E191"/>
    <mergeCell ref="F191:I191"/>
    <mergeCell ref="J191:T191"/>
    <mergeCell ref="J192:T192"/>
    <mergeCell ref="J203:T203"/>
    <mergeCell ref="J210:L210"/>
    <mergeCell ref="D192:E192"/>
    <mergeCell ref="F192:I192"/>
    <mergeCell ref="C224:D224"/>
    <mergeCell ref="H213:L213"/>
    <mergeCell ref="G224:J224"/>
    <mergeCell ref="F202:I202"/>
    <mergeCell ref="B206:C206"/>
    <mergeCell ref="E239:F239"/>
    <mergeCell ref="E220:F220"/>
    <mergeCell ref="G126:R126"/>
    <mergeCell ref="B120:E120"/>
    <mergeCell ref="B121:E121"/>
    <mergeCell ref="G122:R122"/>
    <mergeCell ref="G123:R123"/>
    <mergeCell ref="G124:R124"/>
    <mergeCell ref="G125:R125"/>
    <mergeCell ref="G120:R120"/>
    <mergeCell ref="G121:R121"/>
    <mergeCell ref="B140:C140"/>
    <mergeCell ref="K140:R140"/>
    <mergeCell ref="S123:T123"/>
    <mergeCell ref="S124:T124"/>
    <mergeCell ref="F189:I189"/>
    <mergeCell ref="B142:C142"/>
    <mergeCell ref="D142:J142"/>
    <mergeCell ref="G163:H163"/>
    <mergeCell ref="B164:D164"/>
    <mergeCell ref="E164:F164"/>
    <mergeCell ref="B171:C171"/>
    <mergeCell ref="D171:E171"/>
    <mergeCell ref="D167:E167"/>
    <mergeCell ref="D143:J143"/>
    <mergeCell ref="B145:C145"/>
    <mergeCell ref="D145:J145"/>
    <mergeCell ref="K130:R130"/>
    <mergeCell ref="B144:C144"/>
    <mergeCell ref="D144:J144"/>
    <mergeCell ref="D133:J133"/>
    <mergeCell ref="D180:E180"/>
    <mergeCell ref="F177:I177"/>
    <mergeCell ref="K141:R141"/>
    <mergeCell ref="B141:C141"/>
    <mergeCell ref="D141:J141"/>
    <mergeCell ref="B129:C129"/>
    <mergeCell ref="S129:T129"/>
    <mergeCell ref="D129:J129"/>
    <mergeCell ref="C225:D225"/>
    <mergeCell ref="C221:D221"/>
    <mergeCell ref="C229:D229"/>
    <mergeCell ref="E229:F229"/>
    <mergeCell ref="E230:F230"/>
    <mergeCell ref="C256:F256"/>
    <mergeCell ref="B259:T259"/>
    <mergeCell ref="G258:I258"/>
    <mergeCell ref="M256:T257"/>
    <mergeCell ref="G256:I257"/>
    <mergeCell ref="F248:G248"/>
    <mergeCell ref="F194:I194"/>
    <mergeCell ref="J193:T193"/>
    <mergeCell ref="J194:T194"/>
    <mergeCell ref="B200:C200"/>
    <mergeCell ref="D200:E200"/>
    <mergeCell ref="F200:I200"/>
    <mergeCell ref="J200:T200"/>
    <mergeCell ref="H210:I210"/>
    <mergeCell ref="C243:D243"/>
    <mergeCell ref="E243:F243"/>
    <mergeCell ref="G243:J243"/>
    <mergeCell ref="J170:T171"/>
    <mergeCell ref="B203:C203"/>
    <mergeCell ref="B175:C175"/>
    <mergeCell ref="K231:T231"/>
    <mergeCell ref="B202:C202"/>
    <mergeCell ref="D202:E202"/>
    <mergeCell ref="G227:J227"/>
    <mergeCell ref="F209:G209"/>
    <mergeCell ref="K225:T225"/>
    <mergeCell ref="G216:J217"/>
    <mergeCell ref="C212:D212"/>
    <mergeCell ref="B166:C166"/>
    <mergeCell ref="D166:E166"/>
    <mergeCell ref="J166:K166"/>
    <mergeCell ref="G166:H166"/>
    <mergeCell ref="B168:K168"/>
    <mergeCell ref="G167:K167"/>
    <mergeCell ref="B173:C173"/>
    <mergeCell ref="J172:T172"/>
    <mergeCell ref="D174:E174"/>
    <mergeCell ref="B172:C172"/>
    <mergeCell ref="J173:T173"/>
    <mergeCell ref="B174:C174"/>
    <mergeCell ref="F175:I175"/>
    <mergeCell ref="J177:T177"/>
    <mergeCell ref="D178:E178"/>
    <mergeCell ref="B178:C178"/>
    <mergeCell ref="B179:C179"/>
    <mergeCell ref="D179:E179"/>
    <mergeCell ref="F179:I179"/>
    <mergeCell ref="J179:T179"/>
    <mergeCell ref="J178:T178"/>
    <mergeCell ref="B180:C180"/>
    <mergeCell ref="D173:E173"/>
    <mergeCell ref="B244:T244"/>
    <mergeCell ref="B261:K261"/>
    <mergeCell ref="C234:D234"/>
    <mergeCell ref="E234:F234"/>
    <mergeCell ref="G234:J234"/>
    <mergeCell ref="C228:D228"/>
    <mergeCell ref="K227:T227"/>
    <mergeCell ref="S145:T145"/>
    <mergeCell ref="B152:D152"/>
    <mergeCell ref="B167:C167"/>
    <mergeCell ref="K229:T229"/>
    <mergeCell ref="C230:D230"/>
    <mergeCell ref="G230:J230"/>
    <mergeCell ref="K230:T230"/>
    <mergeCell ref="E153:F153"/>
    <mergeCell ref="B162:K162"/>
    <mergeCell ref="E158:F158"/>
    <mergeCell ref="B154:D154"/>
    <mergeCell ref="B169:K169"/>
    <mergeCell ref="B170:E170"/>
    <mergeCell ref="L162:T169"/>
    <mergeCell ref="B163:D163"/>
    <mergeCell ref="E163:F163"/>
    <mergeCell ref="B160:T160"/>
    <mergeCell ref="G231:J231"/>
    <mergeCell ref="I164:K164"/>
    <mergeCell ref="K226:T226"/>
    <mergeCell ref="E228:F228"/>
    <mergeCell ref="G229:J229"/>
    <mergeCell ref="F172:I172"/>
    <mergeCell ref="D172:E172"/>
    <mergeCell ref="F173:I173"/>
    <mergeCell ref="B165:K165"/>
    <mergeCell ref="I74:R74"/>
    <mergeCell ref="E68:H68"/>
    <mergeCell ref="I68:R68"/>
    <mergeCell ref="E67:H67"/>
    <mergeCell ref="I67:R67"/>
    <mergeCell ref="E73:H73"/>
    <mergeCell ref="I73:R73"/>
    <mergeCell ref="J189:T189"/>
    <mergeCell ref="D190:E190"/>
    <mergeCell ref="G269:H269"/>
    <mergeCell ref="C217:D217"/>
    <mergeCell ref="G223:J223"/>
    <mergeCell ref="G228:J228"/>
    <mergeCell ref="C227:D227"/>
    <mergeCell ref="S67:T67"/>
    <mergeCell ref="E69:H69"/>
    <mergeCell ref="S68:T68"/>
    <mergeCell ref="I72:R72"/>
    <mergeCell ref="S77:T77"/>
    <mergeCell ref="S78:T78"/>
    <mergeCell ref="E97:I97"/>
    <mergeCell ref="J97:R97"/>
    <mergeCell ref="E96:I96"/>
    <mergeCell ref="J96:R96"/>
    <mergeCell ref="J92:R92"/>
    <mergeCell ref="S89:T89"/>
    <mergeCell ref="E90:I90"/>
    <mergeCell ref="J90:R90"/>
    <mergeCell ref="J248:L248"/>
    <mergeCell ref="E89:I89"/>
    <mergeCell ref="B107:T107"/>
    <mergeCell ref="F271:I272"/>
    <mergeCell ref="E258:F258"/>
    <mergeCell ref="J275:T275"/>
    <mergeCell ref="D275:E275"/>
    <mergeCell ref="I270:J270"/>
    <mergeCell ref="C232:D232"/>
    <mergeCell ref="E232:F232"/>
    <mergeCell ref="G232:J232"/>
    <mergeCell ref="K232:T232"/>
    <mergeCell ref="B265:C265"/>
    <mergeCell ref="B268:K268"/>
    <mergeCell ref="D266:E266"/>
    <mergeCell ref="B267:K267"/>
    <mergeCell ref="G266:K266"/>
    <mergeCell ref="J256:L257"/>
    <mergeCell ref="J258:L258"/>
    <mergeCell ref="C233:D233"/>
    <mergeCell ref="E233:F233"/>
    <mergeCell ref="G233:J233"/>
    <mergeCell ref="K233:T233"/>
    <mergeCell ref="B263:D263"/>
    <mergeCell ref="K234:T234"/>
    <mergeCell ref="C235:D235"/>
    <mergeCell ref="C239:D239"/>
    <mergeCell ref="C237:D237"/>
    <mergeCell ref="E237:F237"/>
    <mergeCell ref="G237:J237"/>
    <mergeCell ref="C236:D236"/>
    <mergeCell ref="E236:F236"/>
    <mergeCell ref="G236:J236"/>
    <mergeCell ref="K243:T243"/>
    <mergeCell ref="E262:F262"/>
    <mergeCell ref="B270:F270"/>
    <mergeCell ref="L270:T270"/>
    <mergeCell ref="K251:L251"/>
    <mergeCell ref="C248:E248"/>
    <mergeCell ref="C255:T255"/>
    <mergeCell ref="C247:E247"/>
    <mergeCell ref="B264:K264"/>
    <mergeCell ref="M258:T258"/>
    <mergeCell ref="C251:D251"/>
    <mergeCell ref="H250:I250"/>
    <mergeCell ref="C253:L253"/>
    <mergeCell ref="G254:H254"/>
    <mergeCell ref="E250:F250"/>
    <mergeCell ref="B245:B258"/>
    <mergeCell ref="J247:L247"/>
    <mergeCell ref="L261:T261"/>
    <mergeCell ref="H247:I247"/>
    <mergeCell ref="G262:H262"/>
    <mergeCell ref="C257:D257"/>
    <mergeCell ref="E257:F257"/>
    <mergeCell ref="B262:D262"/>
    <mergeCell ref="H248:I248"/>
    <mergeCell ref="E251:F251"/>
    <mergeCell ref="J254:K254"/>
    <mergeCell ref="B260:T260"/>
    <mergeCell ref="H251:I251"/>
    <mergeCell ref="C245:T245"/>
    <mergeCell ref="C258:D258"/>
    <mergeCell ref="G265:K265"/>
    <mergeCell ref="M246:T254"/>
    <mergeCell ref="C246:L246"/>
    <mergeCell ref="F247:G247"/>
    <mergeCell ref="C296:E296"/>
    <mergeCell ref="B302:F302"/>
    <mergeCell ref="B279:B291"/>
    <mergeCell ref="C290:F290"/>
    <mergeCell ref="C295:E295"/>
    <mergeCell ref="B310:F311"/>
    <mergeCell ref="S310:T311"/>
    <mergeCell ref="B278:T278"/>
    <mergeCell ref="C288:G288"/>
    <mergeCell ref="C250:D250"/>
    <mergeCell ref="C254:E254"/>
    <mergeCell ref="K250:L250"/>
    <mergeCell ref="I263:K263"/>
    <mergeCell ref="D265:E265"/>
    <mergeCell ref="H281:I281"/>
    <mergeCell ref="H288:I288"/>
    <mergeCell ref="C286:D286"/>
    <mergeCell ref="J282:L282"/>
    <mergeCell ref="C279:T279"/>
    <mergeCell ref="M281:T287"/>
    <mergeCell ref="C281:E281"/>
    <mergeCell ref="C285:D285"/>
    <mergeCell ref="F276:I276"/>
    <mergeCell ref="B276:C276"/>
    <mergeCell ref="I262:K262"/>
    <mergeCell ref="B277:T277"/>
    <mergeCell ref="D276:E276"/>
    <mergeCell ref="J271:T272"/>
    <mergeCell ref="B271:E271"/>
    <mergeCell ref="B275:C275"/>
    <mergeCell ref="F275:I275"/>
    <mergeCell ref="G270:H270"/>
    <mergeCell ref="J288:K288"/>
    <mergeCell ref="E285:F285"/>
    <mergeCell ref="B312:F312"/>
    <mergeCell ref="G312:R312"/>
    <mergeCell ref="B293:B298"/>
    <mergeCell ref="M295:T296"/>
    <mergeCell ref="C297:F297"/>
    <mergeCell ref="C298:D298"/>
    <mergeCell ref="E298:F298"/>
    <mergeCell ref="G308:R308"/>
    <mergeCell ref="M280:T280"/>
    <mergeCell ref="E286:F286"/>
    <mergeCell ref="F296:G296"/>
    <mergeCell ref="H296:I296"/>
    <mergeCell ref="J296:L296"/>
    <mergeCell ref="G297:J298"/>
    <mergeCell ref="F295:G295"/>
    <mergeCell ref="H295:I295"/>
    <mergeCell ref="J295:L295"/>
    <mergeCell ref="B299:T299"/>
    <mergeCell ref="K297:T298"/>
    <mergeCell ref="B307:T307"/>
    <mergeCell ref="F281:G281"/>
    <mergeCell ref="C280:L280"/>
    <mergeCell ref="H285:L285"/>
    <mergeCell ref="H282:I282"/>
    <mergeCell ref="G290:J291"/>
    <mergeCell ref="K290:T291"/>
    <mergeCell ref="E291:F291"/>
    <mergeCell ref="S302:T302"/>
    <mergeCell ref="H289:I289"/>
    <mergeCell ref="B292:T292"/>
    <mergeCell ref="B377:F377"/>
    <mergeCell ref="G377:R377"/>
    <mergeCell ref="S377:T377"/>
    <mergeCell ref="G374:R374"/>
    <mergeCell ref="S374:T374"/>
    <mergeCell ref="B375:F375"/>
    <mergeCell ref="B376:F376"/>
    <mergeCell ref="B313:F313"/>
    <mergeCell ref="C282:E282"/>
    <mergeCell ref="F283:G283"/>
    <mergeCell ref="C283:E283"/>
    <mergeCell ref="G313:R313"/>
    <mergeCell ref="H283:I283"/>
    <mergeCell ref="C294:L294"/>
    <mergeCell ref="B305:F305"/>
    <mergeCell ref="M289:T289"/>
    <mergeCell ref="C287:L287"/>
    <mergeCell ref="J283:L283"/>
    <mergeCell ref="G302:R302"/>
    <mergeCell ref="M294:T294"/>
    <mergeCell ref="S308:T308"/>
    <mergeCell ref="S303:T303"/>
    <mergeCell ref="G305:R305"/>
    <mergeCell ref="M288:T288"/>
    <mergeCell ref="G358:R358"/>
    <mergeCell ref="B372:T372"/>
    <mergeCell ref="B373:F373"/>
    <mergeCell ref="G373:R373"/>
    <mergeCell ref="S373:T373"/>
    <mergeCell ref="G364:R364"/>
    <mergeCell ref="B364:F364"/>
    <mergeCell ref="S314:T358"/>
    <mergeCell ref="B386:F386"/>
    <mergeCell ref="G386:P386"/>
    <mergeCell ref="Q386:T386"/>
    <mergeCell ref="B382:T382"/>
    <mergeCell ref="B384:Q384"/>
    <mergeCell ref="R384:T384"/>
    <mergeCell ref="B378:F378"/>
    <mergeCell ref="G378:R378"/>
    <mergeCell ref="S378:T378"/>
    <mergeCell ref="B385:F385"/>
    <mergeCell ref="G385:P385"/>
    <mergeCell ref="Q385:T385"/>
    <mergeCell ref="B380:F380"/>
    <mergeCell ref="G380:R380"/>
    <mergeCell ref="S380:T380"/>
    <mergeCell ref="G344:R345"/>
    <mergeCell ref="G366:R366"/>
    <mergeCell ref="B366:F366"/>
    <mergeCell ref="G365:R365"/>
    <mergeCell ref="G356:R356"/>
    <mergeCell ref="B365:F365"/>
    <mergeCell ref="G379:R379"/>
    <mergeCell ref="S379:T379"/>
    <mergeCell ref="G363:R363"/>
    <mergeCell ref="G346:R347"/>
    <mergeCell ref="G357:R357"/>
    <mergeCell ref="B368:F368"/>
    <mergeCell ref="G368:R368"/>
    <mergeCell ref="B369:F369"/>
    <mergeCell ref="G369:R369"/>
    <mergeCell ref="S363:T369"/>
    <mergeCell ref="B379:F379"/>
    <mergeCell ref="B314:F362"/>
    <mergeCell ref="E263:F263"/>
    <mergeCell ref="J281:L281"/>
    <mergeCell ref="J289:K289"/>
    <mergeCell ref="F282:G282"/>
    <mergeCell ref="B273:C273"/>
    <mergeCell ref="D272:E272"/>
    <mergeCell ref="J273:T273"/>
    <mergeCell ref="B269:F269"/>
    <mergeCell ref="I269:J269"/>
    <mergeCell ref="L269:T269"/>
    <mergeCell ref="J276:T276"/>
    <mergeCell ref="S312:T312"/>
    <mergeCell ref="B266:C266"/>
    <mergeCell ref="G336:R336"/>
    <mergeCell ref="C293:T293"/>
    <mergeCell ref="C289:G289"/>
    <mergeCell ref="C291:D291"/>
    <mergeCell ref="G335:R335"/>
    <mergeCell ref="G314:R314"/>
    <mergeCell ref="B308:F308"/>
    <mergeCell ref="S313:T313"/>
    <mergeCell ref="G339:R339"/>
    <mergeCell ref="B274:C274"/>
    <mergeCell ref="L262:T268"/>
    <mergeCell ref="G263:H263"/>
    <mergeCell ref="D273:E273"/>
    <mergeCell ref="D274:E274"/>
    <mergeCell ref="F274:I274"/>
    <mergeCell ref="J274:T274"/>
    <mergeCell ref="B272:C272"/>
    <mergeCell ref="H286:L286"/>
    <mergeCell ref="G315:R315"/>
    <mergeCell ref="G316:R316"/>
    <mergeCell ref="G317:R317"/>
    <mergeCell ref="G318:R318"/>
    <mergeCell ref="G319:R319"/>
    <mergeCell ref="G320:R320"/>
    <mergeCell ref="G323:R323"/>
    <mergeCell ref="G353:R353"/>
    <mergeCell ref="G354:R354"/>
    <mergeCell ref="G355:R355"/>
    <mergeCell ref="G351:R351"/>
    <mergeCell ref="G350:R350"/>
    <mergeCell ref="G349:R349"/>
    <mergeCell ref="G352:R352"/>
    <mergeCell ref="G348:R348"/>
    <mergeCell ref="G340:R340"/>
    <mergeCell ref="G341:R341"/>
    <mergeCell ref="G334:R334"/>
    <mergeCell ref="G333:R333"/>
    <mergeCell ref="G330:R331"/>
    <mergeCell ref="G321:R321"/>
    <mergeCell ref="G322:R322"/>
    <mergeCell ref="G337:R338"/>
    <mergeCell ref="G342:R342"/>
    <mergeCell ref="G343:R343"/>
    <mergeCell ref="G325:R326"/>
    <mergeCell ref="G329:R329"/>
    <mergeCell ref="S376:T376"/>
    <mergeCell ref="G375:R375"/>
    <mergeCell ref="S375:T375"/>
    <mergeCell ref="B374:F374"/>
    <mergeCell ref="B367:F367"/>
    <mergeCell ref="G367:R367"/>
    <mergeCell ref="G359:R359"/>
    <mergeCell ref="G360:R361"/>
    <mergeCell ref="G362:R362"/>
    <mergeCell ref="B363:F363"/>
    <mergeCell ref="V302:W302"/>
    <mergeCell ref="B300:T300"/>
    <mergeCell ref="B301:F301"/>
    <mergeCell ref="G301:R301"/>
    <mergeCell ref="S301:T301"/>
    <mergeCell ref="G309:R309"/>
    <mergeCell ref="S309:T309"/>
    <mergeCell ref="B309:F309"/>
    <mergeCell ref="B306:F306"/>
    <mergeCell ref="G306:R306"/>
    <mergeCell ref="S306:T306"/>
    <mergeCell ref="B304:F304"/>
    <mergeCell ref="S305:T305"/>
    <mergeCell ref="B303:F303"/>
    <mergeCell ref="G303:R303"/>
    <mergeCell ref="G304:R304"/>
    <mergeCell ref="S304:T304"/>
    <mergeCell ref="G332:R332"/>
    <mergeCell ref="G328:R328"/>
    <mergeCell ref="G327:R327"/>
    <mergeCell ref="G324:R324"/>
    <mergeCell ref="W314:X358"/>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9:H49"/>
    <mergeCell ref="I49:J49"/>
    <mergeCell ref="K49:L49"/>
    <mergeCell ref="M49:R49"/>
    <mergeCell ref="B41:H41"/>
    <mergeCell ref="I41:J41"/>
    <mergeCell ref="K41:L41"/>
    <mergeCell ref="M41:R41"/>
    <mergeCell ref="B42:H42"/>
    <mergeCell ref="I42:J42"/>
    <mergeCell ref="M53:R53"/>
    <mergeCell ref="B46:H46"/>
    <mergeCell ref="I46:J46"/>
    <mergeCell ref="K46:L46"/>
    <mergeCell ref="M46:R46"/>
    <mergeCell ref="B47:H47"/>
    <mergeCell ref="I64:R64"/>
    <mergeCell ref="F35:I36"/>
    <mergeCell ref="B33:E34"/>
    <mergeCell ref="O30:Q30"/>
    <mergeCell ref="R30:T30"/>
    <mergeCell ref="F29:I29"/>
    <mergeCell ref="B29:E29"/>
    <mergeCell ref="O29:Q29"/>
    <mergeCell ref="B44:H44"/>
    <mergeCell ref="I44:J44"/>
    <mergeCell ref="K44:L44"/>
    <mergeCell ref="M44:R44"/>
    <mergeCell ref="B45:H45"/>
    <mergeCell ref="I45:J45"/>
    <mergeCell ref="K45:L45"/>
    <mergeCell ref="M45:R45"/>
    <mergeCell ref="E63:H63"/>
    <mergeCell ref="S61:T61"/>
    <mergeCell ref="E62:H62"/>
    <mergeCell ref="E64:H64"/>
    <mergeCell ref="S64:T64"/>
    <mergeCell ref="I61:R61"/>
    <mergeCell ref="E60:H60"/>
    <mergeCell ref="E58:H58"/>
    <mergeCell ref="B53:H53"/>
    <mergeCell ref="I53:J53"/>
    <mergeCell ref="C58:D58"/>
    <mergeCell ref="E59:H59"/>
    <mergeCell ref="I59:R59"/>
    <mergeCell ref="S59:T59"/>
    <mergeCell ref="B59:B69"/>
    <mergeCell ref="I60:R60"/>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50:H50"/>
    <mergeCell ref="I50:J50"/>
    <mergeCell ref="K50:L50"/>
    <mergeCell ref="M50:R50"/>
    <mergeCell ref="I47:J47"/>
    <mergeCell ref="K47:L47"/>
    <mergeCell ref="M47:R47"/>
    <mergeCell ref="B48:H48"/>
    <mergeCell ref="I48:J48"/>
    <mergeCell ref="K48:L48"/>
    <mergeCell ref="M48:R48"/>
    <mergeCell ref="E65:H65"/>
    <mergeCell ref="I62:R62"/>
    <mergeCell ref="S62:T62"/>
    <mergeCell ref="S60:T60"/>
    <mergeCell ref="I65:R65"/>
    <mergeCell ref="S65:T65"/>
    <mergeCell ref="S66:T66"/>
    <mergeCell ref="I63:R63"/>
    <mergeCell ref="S63:T63"/>
    <mergeCell ref="S58:T58"/>
    <mergeCell ref="E61:H61"/>
    <mergeCell ref="I58:R58"/>
    <mergeCell ref="E66:H66"/>
    <mergeCell ref="I69:R69"/>
    <mergeCell ref="S69:T69"/>
    <mergeCell ref="C59:D69"/>
    <mergeCell ref="C70:D80"/>
    <mergeCell ref="E71:H71"/>
    <mergeCell ref="I71:R71"/>
    <mergeCell ref="E77:H77"/>
    <mergeCell ref="E75:H75"/>
    <mergeCell ref="S70:T70"/>
    <mergeCell ref="S76:T76"/>
    <mergeCell ref="S72:T72"/>
    <mergeCell ref="S73:T73"/>
    <mergeCell ref="I75:R75"/>
    <mergeCell ref="S74:T74"/>
    <mergeCell ref="S71:T71"/>
    <mergeCell ref="S75:T75"/>
    <mergeCell ref="I78:R78"/>
    <mergeCell ref="I76:R76"/>
    <mergeCell ref="E72:H72"/>
    <mergeCell ref="E105:I105"/>
    <mergeCell ref="E101:I101"/>
    <mergeCell ref="S102:T102"/>
    <mergeCell ref="S104:T104"/>
    <mergeCell ref="S103:T103"/>
    <mergeCell ref="E100:I100"/>
    <mergeCell ref="E103:I103"/>
    <mergeCell ref="B97:B104"/>
    <mergeCell ref="J102:R102"/>
    <mergeCell ref="S97:T97"/>
    <mergeCell ref="S100:T100"/>
    <mergeCell ref="J101:R101"/>
    <mergeCell ref="C97:D104"/>
    <mergeCell ref="D108:J108"/>
    <mergeCell ref="K108:R108"/>
    <mergeCell ref="S108:T108"/>
    <mergeCell ref="S101:T101"/>
    <mergeCell ref="S99:T99"/>
    <mergeCell ref="J100:R100"/>
    <mergeCell ref="J104:R104"/>
    <mergeCell ref="J103:R103"/>
    <mergeCell ref="J98:R98"/>
    <mergeCell ref="B70:B80"/>
    <mergeCell ref="E106:I106"/>
    <mergeCell ref="J105:R105"/>
    <mergeCell ref="J106:R106"/>
    <mergeCell ref="S106:T106"/>
    <mergeCell ref="C94:D96"/>
    <mergeCell ref="E86:I86"/>
    <mergeCell ref="C105:D105"/>
    <mergeCell ref="C106:D106"/>
    <mergeCell ref="E104:I104"/>
    <mergeCell ref="E81:H81"/>
    <mergeCell ref="I79:R79"/>
    <mergeCell ref="S79:T79"/>
    <mergeCell ref="B83:T83"/>
    <mergeCell ref="B84:T84"/>
    <mergeCell ref="E79:H79"/>
    <mergeCell ref="S80:T80"/>
    <mergeCell ref="B81:B82"/>
    <mergeCell ref="C81:D82"/>
    <mergeCell ref="I80:R80"/>
    <mergeCell ref="E82:H82"/>
    <mergeCell ref="I82:R82"/>
    <mergeCell ref="E80:H80"/>
    <mergeCell ref="I81:R81"/>
    <mergeCell ref="S81:T81"/>
    <mergeCell ref="S82:T82"/>
    <mergeCell ref="S105:T105"/>
    <mergeCell ref="E102:I102"/>
    <mergeCell ref="B94:B96"/>
    <mergeCell ref="E99:I99"/>
    <mergeCell ref="J99:R99"/>
    <mergeCell ref="S87:T87"/>
    <mergeCell ref="E87:I87"/>
    <mergeCell ref="J87:R87"/>
    <mergeCell ref="E94:I94"/>
    <mergeCell ref="J94:R94"/>
    <mergeCell ref="S94:T94"/>
    <mergeCell ref="S98:T98"/>
    <mergeCell ref="S95:T95"/>
    <mergeCell ref="E85:I85"/>
    <mergeCell ref="J85:R85"/>
    <mergeCell ref="S85:T85"/>
    <mergeCell ref="C85:D85"/>
    <mergeCell ref="B86:B93"/>
    <mergeCell ref="E98:I98"/>
    <mergeCell ref="E95:I95"/>
    <mergeCell ref="J89:R89"/>
    <mergeCell ref="J95:R95"/>
    <mergeCell ref="J86:R86"/>
    <mergeCell ref="E91:I91"/>
    <mergeCell ref="S86:T86"/>
    <mergeCell ref="S91:T91"/>
    <mergeCell ref="E88:I88"/>
    <mergeCell ref="E93:I93"/>
    <mergeCell ref="J93:R93"/>
    <mergeCell ref="S93:T93"/>
    <mergeCell ref="C86:D93"/>
    <mergeCell ref="J88:R88"/>
    <mergeCell ref="E92:I92"/>
    <mergeCell ref="J91:R91"/>
    <mergeCell ref="S88:T88"/>
    <mergeCell ref="S90:T90"/>
    <mergeCell ref="S96:T96"/>
    <mergeCell ref="S92:T92"/>
    <mergeCell ref="B153:D153"/>
    <mergeCell ref="S125:T125"/>
    <mergeCell ref="S140:T140"/>
    <mergeCell ref="S142:T142"/>
    <mergeCell ref="S141:T141"/>
    <mergeCell ref="D140:J140"/>
    <mergeCell ref="S143:T143"/>
    <mergeCell ref="K142:R142"/>
    <mergeCell ref="K143:R143"/>
    <mergeCell ref="B143:C143"/>
    <mergeCell ref="E154:F154"/>
    <mergeCell ref="B146:T146"/>
    <mergeCell ref="S144:T144"/>
    <mergeCell ref="K132:R132"/>
    <mergeCell ref="K133:R133"/>
    <mergeCell ref="K134:R134"/>
    <mergeCell ref="B131:C131"/>
    <mergeCell ref="D131:J131"/>
    <mergeCell ref="S131:T131"/>
    <mergeCell ref="B132:C132"/>
    <mergeCell ref="D132:J132"/>
    <mergeCell ref="S132:T132"/>
    <mergeCell ref="B133:C133"/>
    <mergeCell ref="B128:T128"/>
    <mergeCell ref="K144:R144"/>
    <mergeCell ref="S133:T133"/>
    <mergeCell ref="B134:C134"/>
    <mergeCell ref="D134:J134"/>
    <mergeCell ref="S134:T134"/>
    <mergeCell ref="D176:E176"/>
    <mergeCell ref="J176:T176"/>
    <mergeCell ref="F176:I176"/>
    <mergeCell ref="I163:K163"/>
    <mergeCell ref="B161:T161"/>
    <mergeCell ref="E151:F151"/>
    <mergeCell ref="K145:R145"/>
    <mergeCell ref="B130:C130"/>
    <mergeCell ref="B135:T135"/>
    <mergeCell ref="B136:T136"/>
    <mergeCell ref="B137:T137"/>
    <mergeCell ref="B138:T138"/>
    <mergeCell ref="B139:T139"/>
    <mergeCell ref="B176:C176"/>
    <mergeCell ref="F174:I174"/>
    <mergeCell ref="J174:T174"/>
    <mergeCell ref="F170:I171"/>
    <mergeCell ref="G164:H164"/>
    <mergeCell ref="D175:E175"/>
    <mergeCell ref="J175:T175"/>
    <mergeCell ref="B157:D157"/>
    <mergeCell ref="B156:D156"/>
    <mergeCell ref="E150:F150"/>
    <mergeCell ref="B149:K149"/>
    <mergeCell ref="E155:F157"/>
    <mergeCell ref="K155:K157"/>
    <mergeCell ref="E152:F152"/>
    <mergeCell ref="B151:D151"/>
    <mergeCell ref="B155:D155"/>
    <mergeCell ref="B150:D150"/>
    <mergeCell ref="L148:T159"/>
    <mergeCell ref="B158:D158"/>
    <mergeCell ref="C210:E210"/>
    <mergeCell ref="K224:T224"/>
    <mergeCell ref="E223:F223"/>
    <mergeCell ref="H209:I209"/>
    <mergeCell ref="J186:T186"/>
    <mergeCell ref="B181:C181"/>
    <mergeCell ref="D181:E181"/>
    <mergeCell ref="F181:I181"/>
    <mergeCell ref="J181:T181"/>
    <mergeCell ref="D182:E182"/>
    <mergeCell ref="F182:I182"/>
    <mergeCell ref="J182:T182"/>
    <mergeCell ref="B183:C183"/>
    <mergeCell ref="D183:E183"/>
    <mergeCell ref="D185:E185"/>
    <mergeCell ref="F185:I185"/>
    <mergeCell ref="J185:T185"/>
    <mergeCell ref="F183:I183"/>
    <mergeCell ref="J183:T183"/>
    <mergeCell ref="B184:C184"/>
    <mergeCell ref="J188:T188"/>
    <mergeCell ref="B187:C187"/>
    <mergeCell ref="F186:I186"/>
    <mergeCell ref="D184:E184"/>
    <mergeCell ref="F184:I184"/>
    <mergeCell ref="J187:T187"/>
    <mergeCell ref="B186:C186"/>
    <mergeCell ref="D186:E186"/>
    <mergeCell ref="B185:C185"/>
    <mergeCell ref="D187:E187"/>
    <mergeCell ref="F187:I187"/>
    <mergeCell ref="D188:E188"/>
    <mergeCell ref="B383:T383"/>
    <mergeCell ref="C240:D240"/>
    <mergeCell ref="E240:F240"/>
    <mergeCell ref="G240:J240"/>
    <mergeCell ref="K240:T240"/>
    <mergeCell ref="C241:D241"/>
    <mergeCell ref="E241:F241"/>
    <mergeCell ref="G241:J241"/>
    <mergeCell ref="K241:T241"/>
    <mergeCell ref="F273:I273"/>
    <mergeCell ref="G218:J218"/>
    <mergeCell ref="K218:T218"/>
    <mergeCell ref="G219:J219"/>
    <mergeCell ref="K219:T219"/>
    <mergeCell ref="E217:F217"/>
    <mergeCell ref="D206:E206"/>
    <mergeCell ref="F206:I206"/>
    <mergeCell ref="J206:T206"/>
    <mergeCell ref="C208:L208"/>
    <mergeCell ref="E221:F221"/>
    <mergeCell ref="G221:J221"/>
    <mergeCell ref="K221:T221"/>
    <mergeCell ref="C222:D222"/>
    <mergeCell ref="E224:F224"/>
    <mergeCell ref="K220:T220"/>
    <mergeCell ref="F210:G210"/>
    <mergeCell ref="H212:I212"/>
    <mergeCell ref="E212:F212"/>
    <mergeCell ref="G376:R376"/>
    <mergeCell ref="K237:T237"/>
    <mergeCell ref="C238:D238"/>
    <mergeCell ref="E238:F238"/>
    <mergeCell ref="G310:R311"/>
    <mergeCell ref="B201:C201"/>
    <mergeCell ref="D201:E201"/>
    <mergeCell ref="J198:T198"/>
    <mergeCell ref="K236:T236"/>
    <mergeCell ref="E235:F235"/>
    <mergeCell ref="G235:J235"/>
    <mergeCell ref="K235:T235"/>
    <mergeCell ref="E213:F213"/>
    <mergeCell ref="B205:C205"/>
    <mergeCell ref="D205:E205"/>
    <mergeCell ref="F205:I205"/>
    <mergeCell ref="J205:T205"/>
    <mergeCell ref="C219:D219"/>
    <mergeCell ref="C218:D218"/>
    <mergeCell ref="E218:F218"/>
    <mergeCell ref="B204:C204"/>
    <mergeCell ref="G238:J238"/>
    <mergeCell ref="K238:T238"/>
    <mergeCell ref="C231:D231"/>
    <mergeCell ref="E231:F231"/>
    <mergeCell ref="G239:J239"/>
    <mergeCell ref="K239:T239"/>
    <mergeCell ref="D204:E204"/>
    <mergeCell ref="F204:I204"/>
    <mergeCell ref="J204:T204"/>
    <mergeCell ref="B207:B228"/>
    <mergeCell ref="E219:F219"/>
    <mergeCell ref="C223:D223"/>
    <mergeCell ref="G226:J226"/>
    <mergeCell ref="K228:T228"/>
    <mergeCell ref="E226:F226"/>
    <mergeCell ref="C242:D242"/>
    <mergeCell ref="E242:F242"/>
    <mergeCell ref="G242:J242"/>
    <mergeCell ref="K242:T242"/>
    <mergeCell ref="D189:E189"/>
    <mergeCell ref="B189:C189"/>
    <mergeCell ref="B190:C190"/>
    <mergeCell ref="B193:C193"/>
    <mergeCell ref="D193:E193"/>
    <mergeCell ref="F193:I193"/>
    <mergeCell ref="B194:C194"/>
    <mergeCell ref="D194:E194"/>
    <mergeCell ref="K222:T222"/>
    <mergeCell ref="B198:C198"/>
    <mergeCell ref="D198:E198"/>
    <mergeCell ref="F198:I198"/>
    <mergeCell ref="J202:T202"/>
    <mergeCell ref="D203:E203"/>
    <mergeCell ref="F203:I203"/>
    <mergeCell ref="C215:L215"/>
    <mergeCell ref="G222:J222"/>
    <mergeCell ref="K223:T223"/>
    <mergeCell ref="E225:F225"/>
    <mergeCell ref="G225:J225"/>
    <mergeCell ref="C207:T207"/>
    <mergeCell ref="M209:T215"/>
    <mergeCell ref="C226:D226"/>
    <mergeCell ref="G220:J220"/>
    <mergeCell ref="C213:D213"/>
    <mergeCell ref="K212:L212"/>
    <mergeCell ref="J209:L209"/>
    <mergeCell ref="M208:T208"/>
    <mergeCell ref="S115:T115"/>
    <mergeCell ref="S116:T116"/>
    <mergeCell ref="S118:T118"/>
    <mergeCell ref="B119:T119"/>
    <mergeCell ref="D114:J114"/>
    <mergeCell ref="K114:R114"/>
    <mergeCell ref="B114:C114"/>
    <mergeCell ref="B116:C116"/>
    <mergeCell ref="D116:J116"/>
    <mergeCell ref="K116:R116"/>
    <mergeCell ref="B118:C118"/>
    <mergeCell ref="B196:C196"/>
    <mergeCell ref="D196:E196"/>
    <mergeCell ref="F196:I196"/>
    <mergeCell ref="J196:T196"/>
    <mergeCell ref="F201:I201"/>
    <mergeCell ref="J201:T201"/>
    <mergeCell ref="B197:C197"/>
    <mergeCell ref="D197:E197"/>
    <mergeCell ref="F197:I197"/>
    <mergeCell ref="J197:T197"/>
    <mergeCell ref="B188:C188"/>
    <mergeCell ref="F188:I188"/>
    <mergeCell ref="B147:T147"/>
    <mergeCell ref="J184:T184"/>
    <mergeCell ref="F178:I178"/>
    <mergeCell ref="B182:C182"/>
    <mergeCell ref="B177:C177"/>
    <mergeCell ref="F180:I180"/>
    <mergeCell ref="J180:T180"/>
    <mergeCell ref="D177:E177"/>
    <mergeCell ref="K129:R129"/>
    <mergeCell ref="B117:C117"/>
    <mergeCell ref="D117:J117"/>
    <mergeCell ref="K117:R117"/>
    <mergeCell ref="S117:T117"/>
    <mergeCell ref="B125:E125"/>
    <mergeCell ref="B126:E126"/>
    <mergeCell ref="G370:R370"/>
    <mergeCell ref="G371:R371"/>
    <mergeCell ref="B370:F370"/>
    <mergeCell ref="B371:F371"/>
    <mergeCell ref="B122:E123"/>
    <mergeCell ref="B124:E124"/>
    <mergeCell ref="B110:C110"/>
    <mergeCell ref="D110:J110"/>
    <mergeCell ref="K110:R110"/>
    <mergeCell ref="S110:T110"/>
    <mergeCell ref="B111:C111"/>
    <mergeCell ref="D111:J111"/>
    <mergeCell ref="K111:R111"/>
    <mergeCell ref="S111:T111"/>
    <mergeCell ref="B112:C112"/>
    <mergeCell ref="D112:J112"/>
    <mergeCell ref="K112:R112"/>
    <mergeCell ref="S112:T112"/>
    <mergeCell ref="B113:C113"/>
    <mergeCell ref="D113:J113"/>
    <mergeCell ref="K113:R113"/>
    <mergeCell ref="S113:T113"/>
    <mergeCell ref="S120:T120"/>
    <mergeCell ref="S121:T121"/>
    <mergeCell ref="S122:T122"/>
    <mergeCell ref="S114:T114"/>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C19" sqref="C19"/>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6"/>
    </row>
    <row r="2" spans="2:19" ht="14.25" customHeight="1" x14ac:dyDescent="0.2">
      <c r="B2" s="700" t="s">
        <v>327</v>
      </c>
      <c r="C2" s="701"/>
      <c r="D2" s="701"/>
      <c r="E2" s="701"/>
      <c r="F2" s="701"/>
      <c r="G2" s="701"/>
      <c r="H2" s="701"/>
      <c r="I2" s="702"/>
      <c r="J2" s="170"/>
      <c r="K2" s="706" t="s">
        <v>327</v>
      </c>
      <c r="L2" s="707"/>
      <c r="M2" s="707"/>
      <c r="N2" s="707"/>
      <c r="O2" s="707"/>
      <c r="P2" s="707"/>
      <c r="Q2" s="707"/>
      <c r="R2" s="707"/>
      <c r="S2" s="708"/>
    </row>
    <row r="3" spans="2:19" ht="34.5" customHeight="1" x14ac:dyDescent="0.2">
      <c r="B3" s="703"/>
      <c r="C3" s="704"/>
      <c r="D3" s="704"/>
      <c r="E3" s="704"/>
      <c r="F3" s="704"/>
      <c r="G3" s="704"/>
      <c r="H3" s="704"/>
      <c r="I3" s="705"/>
      <c r="J3" s="170"/>
      <c r="K3" s="709"/>
      <c r="L3" s="710"/>
      <c r="M3" s="710"/>
      <c r="N3" s="710"/>
      <c r="O3" s="710"/>
      <c r="P3" s="710"/>
      <c r="Q3" s="710"/>
      <c r="R3" s="710"/>
      <c r="S3" s="711"/>
    </row>
    <row r="4" spans="2:19" ht="27.75" customHeight="1" x14ac:dyDescent="0.2">
      <c r="B4" s="712" t="s">
        <v>328</v>
      </c>
      <c r="C4" s="713"/>
      <c r="D4" s="713"/>
      <c r="E4" s="713"/>
      <c r="F4" s="714"/>
      <c r="G4" s="157" t="s">
        <v>581</v>
      </c>
      <c r="H4" s="268" t="s">
        <v>2</v>
      </c>
      <c r="I4" s="158" t="s">
        <v>0</v>
      </c>
      <c r="J4" s="171"/>
      <c r="K4" s="718" t="s">
        <v>328</v>
      </c>
      <c r="L4" s="718"/>
      <c r="M4" s="718"/>
      <c r="N4" s="718"/>
      <c r="O4" s="718"/>
      <c r="P4" s="719" t="s">
        <v>1024</v>
      </c>
      <c r="Q4" s="719"/>
      <c r="R4" s="268" t="s">
        <v>0</v>
      </c>
      <c r="S4" s="269" t="s">
        <v>2</v>
      </c>
    </row>
    <row r="5" spans="2:19" ht="27.75" customHeight="1" x14ac:dyDescent="0.25">
      <c r="B5" s="715"/>
      <c r="C5" s="716"/>
      <c r="D5" s="716"/>
      <c r="E5" s="716"/>
      <c r="F5" s="717"/>
      <c r="G5" s="159" t="s">
        <v>607</v>
      </c>
      <c r="H5" s="270">
        <v>3</v>
      </c>
      <c r="I5" s="160" t="s">
        <v>329</v>
      </c>
      <c r="J5" s="172"/>
      <c r="K5" s="718"/>
      <c r="L5" s="718"/>
      <c r="M5" s="718"/>
      <c r="N5" s="718"/>
      <c r="O5" s="718"/>
      <c r="P5" s="720" t="s">
        <v>582</v>
      </c>
      <c r="Q5" s="720"/>
      <c r="R5" s="270" t="s">
        <v>330</v>
      </c>
      <c r="S5" s="260">
        <v>4</v>
      </c>
    </row>
    <row r="6" spans="2:19" ht="33.75" customHeight="1" x14ac:dyDescent="0.2">
      <c r="B6" s="730" t="s">
        <v>331</v>
      </c>
      <c r="C6" s="731"/>
      <c r="D6" s="731"/>
      <c r="E6" s="731"/>
      <c r="F6" s="731"/>
      <c r="G6" s="731"/>
      <c r="H6" s="732"/>
      <c r="I6" s="723"/>
      <c r="J6" s="171"/>
      <c r="K6" s="733" t="s">
        <v>332</v>
      </c>
      <c r="L6" s="734"/>
      <c r="M6" s="734"/>
      <c r="N6" s="734"/>
      <c r="O6" s="734"/>
      <c r="P6" s="734"/>
      <c r="Q6" s="734"/>
      <c r="R6" s="734"/>
      <c r="S6" s="725"/>
    </row>
    <row r="7" spans="2:19" ht="15" customHeight="1" x14ac:dyDescent="0.2">
      <c r="B7" s="735" t="s">
        <v>333</v>
      </c>
      <c r="C7" s="736"/>
      <c r="D7" s="738">
        <v>1</v>
      </c>
      <c r="E7" s="738">
        <v>2</v>
      </c>
      <c r="F7" s="738">
        <v>3</v>
      </c>
      <c r="G7" s="740" t="s">
        <v>334</v>
      </c>
      <c r="H7" s="722" t="s">
        <v>97</v>
      </c>
      <c r="I7" s="723"/>
      <c r="J7" s="171"/>
      <c r="K7" s="742" t="s">
        <v>1025</v>
      </c>
      <c r="L7" s="721"/>
      <c r="M7" s="721" t="s">
        <v>1026</v>
      </c>
      <c r="N7" s="721" t="s">
        <v>1027</v>
      </c>
      <c r="O7" s="721" t="s">
        <v>1028</v>
      </c>
      <c r="P7" s="721" t="s">
        <v>1029</v>
      </c>
      <c r="Q7" s="721" t="s">
        <v>334</v>
      </c>
      <c r="R7" s="722" t="s">
        <v>97</v>
      </c>
      <c r="S7" s="723"/>
    </row>
    <row r="8" spans="2:19" ht="15.75" customHeight="1" x14ac:dyDescent="0.2">
      <c r="B8" s="733"/>
      <c r="C8" s="737"/>
      <c r="D8" s="739"/>
      <c r="E8" s="739"/>
      <c r="F8" s="739"/>
      <c r="G8" s="741"/>
      <c r="H8" s="724"/>
      <c r="I8" s="725"/>
      <c r="J8" s="171"/>
      <c r="K8" s="742"/>
      <c r="L8" s="721"/>
      <c r="M8" s="721"/>
      <c r="N8" s="721"/>
      <c r="O8" s="721"/>
      <c r="P8" s="721"/>
      <c r="Q8" s="721"/>
      <c r="R8" s="724"/>
      <c r="S8" s="725"/>
    </row>
    <row r="9" spans="2:19" ht="15.75" customHeight="1" thickBot="1" x14ac:dyDescent="0.3">
      <c r="B9" s="161">
        <v>3</v>
      </c>
      <c r="C9" s="162">
        <v>500</v>
      </c>
      <c r="D9" s="162">
        <v>3</v>
      </c>
      <c r="E9" s="162">
        <v>50</v>
      </c>
      <c r="F9" s="162"/>
      <c r="G9" s="162"/>
      <c r="H9" s="726"/>
      <c r="I9" s="727"/>
      <c r="J9" s="173"/>
      <c r="K9" s="161">
        <v>3</v>
      </c>
      <c r="L9" s="162">
        <v>500</v>
      </c>
      <c r="M9" s="162">
        <v>3</v>
      </c>
      <c r="N9" s="162"/>
      <c r="O9" s="162">
        <v>50</v>
      </c>
      <c r="P9" s="162"/>
      <c r="Q9" s="162"/>
      <c r="R9" s="728"/>
      <c r="S9" s="729"/>
    </row>
    <row r="10" spans="2:19" ht="20.25" customHeight="1" x14ac:dyDescent="0.2">
      <c r="B10" s="743" t="s">
        <v>335</v>
      </c>
      <c r="C10" s="163">
        <v>1</v>
      </c>
      <c r="D10" s="54">
        <v>227</v>
      </c>
      <c r="E10" s="54">
        <v>164</v>
      </c>
      <c r="F10" s="54">
        <v>11</v>
      </c>
      <c r="G10" s="164">
        <f t="shared" ref="G10:G40" si="0">+D10+E10+F10</f>
        <v>402</v>
      </c>
      <c r="H10" s="746"/>
      <c r="I10" s="747"/>
      <c r="J10" s="181"/>
      <c r="K10" s="754" t="s">
        <v>335</v>
      </c>
      <c r="L10" s="132">
        <v>1</v>
      </c>
      <c r="M10" s="55">
        <v>227</v>
      </c>
      <c r="N10" s="55">
        <v>164</v>
      </c>
      <c r="O10" s="55">
        <v>11</v>
      </c>
      <c r="P10" s="55">
        <v>0</v>
      </c>
      <c r="Q10" s="133">
        <f>SUM(M10:P10)</f>
        <v>402</v>
      </c>
      <c r="R10" s="748"/>
      <c r="S10" s="749"/>
    </row>
    <row r="11" spans="2:19" ht="16.5" customHeight="1" x14ac:dyDescent="0.2">
      <c r="B11" s="744"/>
      <c r="C11" s="165" t="s">
        <v>339</v>
      </c>
      <c r="D11" s="56">
        <f>+D10*0.4</f>
        <v>90.800000000000011</v>
      </c>
      <c r="E11" s="56">
        <f t="shared" ref="E11" si="1">+E10*0.4</f>
        <v>65.600000000000009</v>
      </c>
      <c r="F11" s="56">
        <v>4</v>
      </c>
      <c r="G11" s="56">
        <f t="shared" si="0"/>
        <v>160.40000000000003</v>
      </c>
      <c r="H11" s="750"/>
      <c r="I11" s="751"/>
      <c r="J11" s="181"/>
      <c r="K11" s="754"/>
      <c r="L11" s="134">
        <v>0.4</v>
      </c>
      <c r="M11" s="56">
        <f>M10*0.4</f>
        <v>90.800000000000011</v>
      </c>
      <c r="N11" s="56">
        <f>N10*0.4</f>
        <v>65.600000000000009</v>
      </c>
      <c r="O11" s="56">
        <v>5</v>
      </c>
      <c r="P11" s="56">
        <f>P10*0.4</f>
        <v>0</v>
      </c>
      <c r="Q11" s="135">
        <f>SUM(M11:P11)</f>
        <v>161.40000000000003</v>
      </c>
      <c r="R11" s="748"/>
      <c r="S11" s="749"/>
    </row>
    <row r="12" spans="2:19" ht="25.5" customHeight="1" thickBot="1" x14ac:dyDescent="0.25">
      <c r="B12" s="745"/>
      <c r="C12" s="166">
        <v>0.6</v>
      </c>
      <c r="D12" s="57">
        <f>+D10*0.6</f>
        <v>136.19999999999999</v>
      </c>
      <c r="E12" s="57">
        <f t="shared" ref="E12" si="2">+E10*0.6</f>
        <v>98.399999999999991</v>
      </c>
      <c r="F12" s="57">
        <v>7</v>
      </c>
      <c r="G12" s="57">
        <f t="shared" si="0"/>
        <v>241.59999999999997</v>
      </c>
      <c r="H12" s="752"/>
      <c r="I12" s="753"/>
      <c r="J12" s="181"/>
      <c r="K12" s="754"/>
      <c r="L12" s="136">
        <v>0.6</v>
      </c>
      <c r="M12" s="56">
        <f>M10</f>
        <v>227</v>
      </c>
      <c r="N12" s="56">
        <f>N10*0.6</f>
        <v>98.399999999999991</v>
      </c>
      <c r="O12" s="56">
        <v>6</v>
      </c>
      <c r="P12" s="56">
        <f>P10*0.6</f>
        <v>0</v>
      </c>
      <c r="Q12" s="135">
        <f>SUM(M12:P12)</f>
        <v>331.4</v>
      </c>
      <c r="R12" s="748"/>
      <c r="S12" s="749"/>
    </row>
    <row r="13" spans="2:19" x14ac:dyDescent="0.2">
      <c r="B13" s="743" t="s">
        <v>336</v>
      </c>
      <c r="C13" s="163" t="s">
        <v>334</v>
      </c>
      <c r="D13" s="54">
        <v>227</v>
      </c>
      <c r="E13" s="54">
        <v>164</v>
      </c>
      <c r="F13" s="54">
        <v>11</v>
      </c>
      <c r="G13" s="167">
        <f t="shared" si="0"/>
        <v>402</v>
      </c>
      <c r="H13" s="746"/>
      <c r="I13" s="747"/>
      <c r="J13" s="181"/>
      <c r="K13" s="743" t="s">
        <v>336</v>
      </c>
      <c r="L13" s="132" t="s">
        <v>334</v>
      </c>
      <c r="M13" s="55">
        <f>M10</f>
        <v>227</v>
      </c>
      <c r="N13" s="55">
        <f>N10</f>
        <v>164</v>
      </c>
      <c r="O13" s="55">
        <f>O10</f>
        <v>11</v>
      </c>
      <c r="P13" s="55">
        <f>P10</f>
        <v>0</v>
      </c>
      <c r="Q13" s="133">
        <f t="shared" ref="Q13:Q26" si="3">SUM(M13:P13)</f>
        <v>402</v>
      </c>
      <c r="R13" s="748"/>
      <c r="S13" s="749"/>
    </row>
    <row r="14" spans="2:19" x14ac:dyDescent="0.2">
      <c r="B14" s="744"/>
      <c r="C14" s="165" t="s">
        <v>339</v>
      </c>
      <c r="D14" s="56">
        <v>90</v>
      </c>
      <c r="E14" s="56">
        <v>65</v>
      </c>
      <c r="F14" s="56">
        <v>4</v>
      </c>
      <c r="G14" s="56">
        <f t="shared" si="0"/>
        <v>159</v>
      </c>
      <c r="H14" s="750"/>
      <c r="I14" s="751"/>
      <c r="J14" s="181"/>
      <c r="K14" s="744"/>
      <c r="L14" s="134">
        <v>0.4</v>
      </c>
      <c r="M14" s="56">
        <v>15</v>
      </c>
      <c r="N14" s="56">
        <v>0</v>
      </c>
      <c r="O14" s="56">
        <v>0</v>
      </c>
      <c r="P14" s="56">
        <v>0</v>
      </c>
      <c r="Q14" s="56">
        <f t="shared" si="3"/>
        <v>15</v>
      </c>
      <c r="R14" s="748"/>
      <c r="S14" s="749"/>
    </row>
    <row r="15" spans="2:19" ht="12.75" customHeight="1" thickBot="1" x14ac:dyDescent="0.25">
      <c r="B15" s="745"/>
      <c r="C15" s="166">
        <v>0.6</v>
      </c>
      <c r="D15" s="58">
        <v>136</v>
      </c>
      <c r="E15" s="58">
        <v>97</v>
      </c>
      <c r="F15" s="58">
        <v>7</v>
      </c>
      <c r="G15" s="58">
        <f t="shared" si="0"/>
        <v>240</v>
      </c>
      <c r="H15" s="752"/>
      <c r="I15" s="753"/>
      <c r="J15" s="181"/>
      <c r="K15" s="745"/>
      <c r="L15" s="136">
        <v>0.6</v>
      </c>
      <c r="M15" s="56">
        <v>0</v>
      </c>
      <c r="N15" s="56">
        <v>0</v>
      </c>
      <c r="O15" s="56">
        <v>0</v>
      </c>
      <c r="P15" s="56">
        <v>0</v>
      </c>
      <c r="Q15" s="56">
        <f t="shared" si="3"/>
        <v>0</v>
      </c>
      <c r="R15" s="748"/>
      <c r="S15" s="749"/>
    </row>
    <row r="16" spans="2:19" ht="15" customHeight="1" x14ac:dyDescent="0.2">
      <c r="B16" s="743" t="s">
        <v>337</v>
      </c>
      <c r="C16" s="163" t="s">
        <v>334</v>
      </c>
      <c r="D16" s="54">
        <v>227</v>
      </c>
      <c r="E16" s="54">
        <v>164</v>
      </c>
      <c r="F16" s="54">
        <v>11</v>
      </c>
      <c r="G16" s="164">
        <f t="shared" si="0"/>
        <v>402</v>
      </c>
      <c r="H16" s="746"/>
      <c r="I16" s="747"/>
      <c r="J16" s="181"/>
      <c r="K16" s="743" t="s">
        <v>338</v>
      </c>
      <c r="L16" s="132" t="s">
        <v>334</v>
      </c>
      <c r="M16" s="55">
        <f>M10</f>
        <v>227</v>
      </c>
      <c r="N16" s="55">
        <f>N10</f>
        <v>164</v>
      </c>
      <c r="O16" s="55">
        <f>O10</f>
        <v>11</v>
      </c>
      <c r="P16" s="55">
        <f>P10</f>
        <v>0</v>
      </c>
      <c r="Q16" s="133">
        <f t="shared" si="3"/>
        <v>402</v>
      </c>
      <c r="R16" s="748"/>
      <c r="S16" s="749"/>
    </row>
    <row r="17" spans="2:19" ht="15.75" customHeight="1" x14ac:dyDescent="0.2">
      <c r="B17" s="744"/>
      <c r="C17" s="165" t="s">
        <v>339</v>
      </c>
      <c r="D17" s="56">
        <v>91</v>
      </c>
      <c r="E17" s="56">
        <v>66</v>
      </c>
      <c r="F17" s="56">
        <v>4</v>
      </c>
      <c r="G17" s="56">
        <f t="shared" si="0"/>
        <v>161</v>
      </c>
      <c r="H17" s="750"/>
      <c r="I17" s="751"/>
      <c r="J17" s="181"/>
      <c r="K17" s="744"/>
      <c r="L17" s="134" t="s">
        <v>339</v>
      </c>
      <c r="M17" s="56">
        <v>91</v>
      </c>
      <c r="N17" s="56">
        <v>18</v>
      </c>
      <c r="O17" s="56">
        <v>5</v>
      </c>
      <c r="P17" s="56">
        <v>0</v>
      </c>
      <c r="Q17" s="56">
        <f t="shared" si="3"/>
        <v>114</v>
      </c>
      <c r="R17" s="748"/>
      <c r="S17" s="749"/>
    </row>
    <row r="18" spans="2:19" ht="23.25" customHeight="1" thickBot="1" x14ac:dyDescent="0.25">
      <c r="B18" s="745"/>
      <c r="C18" s="166">
        <v>0.6</v>
      </c>
      <c r="D18" s="56">
        <v>136</v>
      </c>
      <c r="E18" s="56">
        <v>98</v>
      </c>
      <c r="F18" s="56">
        <v>7</v>
      </c>
      <c r="G18" s="56">
        <f t="shared" si="0"/>
        <v>241</v>
      </c>
      <c r="H18" s="750"/>
      <c r="I18" s="751"/>
      <c r="J18" s="181"/>
      <c r="K18" s="745"/>
      <c r="L18" s="136">
        <v>0.6</v>
      </c>
      <c r="M18" s="56">
        <v>38</v>
      </c>
      <c r="N18" s="56">
        <v>0</v>
      </c>
      <c r="O18" s="56">
        <v>6</v>
      </c>
      <c r="P18" s="56">
        <v>0</v>
      </c>
      <c r="Q18" s="56">
        <f t="shared" si="3"/>
        <v>44</v>
      </c>
      <c r="R18" s="748"/>
      <c r="S18" s="749"/>
    </row>
    <row r="19" spans="2:19" ht="13.5" customHeight="1" x14ac:dyDescent="0.2">
      <c r="B19" s="743" t="s">
        <v>340</v>
      </c>
      <c r="C19" s="163" t="s">
        <v>334</v>
      </c>
      <c r="D19" s="54">
        <v>227</v>
      </c>
      <c r="E19" s="54">
        <v>164</v>
      </c>
      <c r="F19" s="54">
        <v>11</v>
      </c>
      <c r="G19" s="167">
        <f t="shared" si="0"/>
        <v>402</v>
      </c>
      <c r="H19" s="750"/>
      <c r="I19" s="751"/>
      <c r="J19" s="181"/>
      <c r="K19" s="743" t="s">
        <v>340</v>
      </c>
      <c r="L19" s="132" t="s">
        <v>334</v>
      </c>
      <c r="M19" s="55">
        <f>M10</f>
        <v>227</v>
      </c>
      <c r="N19" s="55">
        <f>N10</f>
        <v>164</v>
      </c>
      <c r="O19" s="55">
        <f>O10</f>
        <v>11</v>
      </c>
      <c r="P19" s="55">
        <f>P10</f>
        <v>0</v>
      </c>
      <c r="Q19" s="133">
        <f t="shared" si="3"/>
        <v>402</v>
      </c>
      <c r="R19" s="748"/>
      <c r="S19" s="749"/>
    </row>
    <row r="20" spans="2:19" ht="15" customHeight="1" x14ac:dyDescent="0.2">
      <c r="B20" s="744"/>
      <c r="C20" s="165" t="s">
        <v>339</v>
      </c>
      <c r="D20" s="56">
        <v>0</v>
      </c>
      <c r="E20" s="56">
        <v>0</v>
      </c>
      <c r="F20" s="56">
        <v>0</v>
      </c>
      <c r="G20" s="56">
        <f t="shared" si="0"/>
        <v>0</v>
      </c>
      <c r="H20" s="750"/>
      <c r="I20" s="751"/>
      <c r="J20" s="181"/>
      <c r="K20" s="744"/>
      <c r="L20" s="134" t="s">
        <v>339</v>
      </c>
      <c r="M20" s="56">
        <v>0</v>
      </c>
      <c r="N20" s="56">
        <f t="shared" ref="N20:P21" si="4">N11-N17</f>
        <v>47.600000000000009</v>
      </c>
      <c r="O20" s="137">
        <f t="shared" si="4"/>
        <v>0</v>
      </c>
      <c r="P20" s="56">
        <f t="shared" si="4"/>
        <v>0</v>
      </c>
      <c r="Q20" s="56">
        <f t="shared" si="3"/>
        <v>47.600000000000009</v>
      </c>
      <c r="R20" s="748"/>
      <c r="S20" s="749"/>
    </row>
    <row r="21" spans="2:19" ht="17.25" customHeight="1" thickBot="1" x14ac:dyDescent="0.25">
      <c r="B21" s="745"/>
      <c r="C21" s="166">
        <v>0.6</v>
      </c>
      <c r="D21" s="56">
        <v>0</v>
      </c>
      <c r="E21" s="56">
        <v>0</v>
      </c>
      <c r="F21" s="56">
        <v>0</v>
      </c>
      <c r="G21" s="56">
        <f t="shared" si="0"/>
        <v>0</v>
      </c>
      <c r="H21" s="750"/>
      <c r="I21" s="751"/>
      <c r="J21" s="181"/>
      <c r="K21" s="745"/>
      <c r="L21" s="136">
        <v>0.6</v>
      </c>
      <c r="M21" s="56">
        <f>M42</f>
        <v>46</v>
      </c>
      <c r="N21" s="56">
        <f t="shared" si="4"/>
        <v>98.399999999999991</v>
      </c>
      <c r="O21" s="56">
        <f t="shared" si="4"/>
        <v>0</v>
      </c>
      <c r="P21" s="56">
        <f t="shared" si="4"/>
        <v>0</v>
      </c>
      <c r="Q21" s="56">
        <f t="shared" si="3"/>
        <v>144.39999999999998</v>
      </c>
      <c r="R21" s="748"/>
      <c r="S21" s="749"/>
    </row>
    <row r="22" spans="2:19" ht="15.75" customHeight="1" x14ac:dyDescent="0.2">
      <c r="B22" s="743" t="s">
        <v>610</v>
      </c>
      <c r="C22" s="163" t="s">
        <v>334</v>
      </c>
      <c r="D22" s="54">
        <v>227</v>
      </c>
      <c r="E22" s="54">
        <v>164</v>
      </c>
      <c r="F22" s="54">
        <v>11</v>
      </c>
      <c r="G22" s="164">
        <f t="shared" si="0"/>
        <v>402</v>
      </c>
      <c r="H22" s="750"/>
      <c r="I22" s="751"/>
      <c r="J22" s="181"/>
      <c r="K22" s="743" t="s">
        <v>341</v>
      </c>
      <c r="L22" s="132" t="s">
        <v>334</v>
      </c>
      <c r="M22" s="55">
        <f>M10+5</f>
        <v>232</v>
      </c>
      <c r="N22" s="55">
        <f>N10</f>
        <v>164</v>
      </c>
      <c r="O22" s="55">
        <f>O10</f>
        <v>11</v>
      </c>
      <c r="P22" s="55">
        <f>P10</f>
        <v>0</v>
      </c>
      <c r="Q22" s="133">
        <f t="shared" si="3"/>
        <v>407</v>
      </c>
      <c r="R22" s="265"/>
      <c r="S22" s="266"/>
    </row>
    <row r="23" spans="2:19" x14ac:dyDescent="0.2">
      <c r="B23" s="744"/>
      <c r="C23" s="165" t="s">
        <v>339</v>
      </c>
      <c r="D23" s="56">
        <v>90</v>
      </c>
      <c r="E23" s="56">
        <v>66</v>
      </c>
      <c r="F23" s="56">
        <v>4</v>
      </c>
      <c r="G23" s="56">
        <f t="shared" si="0"/>
        <v>160</v>
      </c>
      <c r="H23" s="750"/>
      <c r="I23" s="751"/>
      <c r="J23" s="181"/>
      <c r="K23" s="744"/>
      <c r="L23" s="134" t="s">
        <v>339</v>
      </c>
      <c r="M23" s="56">
        <v>91</v>
      </c>
      <c r="N23" s="56">
        <v>18</v>
      </c>
      <c r="O23" s="56">
        <v>5</v>
      </c>
      <c r="P23" s="56">
        <v>0</v>
      </c>
      <c r="Q23" s="56">
        <f t="shared" si="3"/>
        <v>114</v>
      </c>
      <c r="R23" s="265"/>
      <c r="S23" s="266"/>
    </row>
    <row r="24" spans="2:19" ht="15" customHeight="1" thickBot="1" x14ac:dyDescent="0.25">
      <c r="B24" s="745"/>
      <c r="C24" s="166">
        <v>0.6</v>
      </c>
      <c r="D24" s="56">
        <v>135</v>
      </c>
      <c r="E24" s="56">
        <v>98</v>
      </c>
      <c r="F24" s="56">
        <v>7</v>
      </c>
      <c r="G24" s="56">
        <f t="shared" si="0"/>
        <v>240</v>
      </c>
      <c r="H24" s="750"/>
      <c r="I24" s="751"/>
      <c r="J24" s="181"/>
      <c r="K24" s="745"/>
      <c r="L24" s="136">
        <v>0.6</v>
      </c>
      <c r="M24" s="56">
        <v>43</v>
      </c>
      <c r="N24" s="56">
        <v>4</v>
      </c>
      <c r="O24" s="56">
        <v>6</v>
      </c>
      <c r="P24" s="56">
        <v>0</v>
      </c>
      <c r="Q24" s="56">
        <f t="shared" si="3"/>
        <v>53</v>
      </c>
      <c r="R24" s="265"/>
      <c r="S24" s="266"/>
    </row>
    <row r="25" spans="2:19" ht="15" customHeight="1" x14ac:dyDescent="0.2">
      <c r="B25" s="743" t="s">
        <v>342</v>
      </c>
      <c r="C25" s="163" t="s">
        <v>334</v>
      </c>
      <c r="D25" s="54">
        <v>227</v>
      </c>
      <c r="E25" s="54">
        <v>164</v>
      </c>
      <c r="F25" s="54">
        <v>11</v>
      </c>
      <c r="G25" s="164">
        <f t="shared" si="0"/>
        <v>402</v>
      </c>
      <c r="H25" s="750"/>
      <c r="I25" s="751"/>
      <c r="J25" s="181"/>
      <c r="K25" s="743" t="s">
        <v>1030</v>
      </c>
      <c r="L25" s="132" t="s">
        <v>334</v>
      </c>
      <c r="M25" s="55">
        <f>M19</f>
        <v>227</v>
      </c>
      <c r="N25" s="55">
        <f>N19+4</f>
        <v>168</v>
      </c>
      <c r="O25" s="55">
        <f>O19</f>
        <v>11</v>
      </c>
      <c r="P25" s="55">
        <f>P19</f>
        <v>0</v>
      </c>
      <c r="Q25" s="133">
        <f t="shared" si="3"/>
        <v>406</v>
      </c>
      <c r="R25" s="748"/>
      <c r="S25" s="749"/>
    </row>
    <row r="26" spans="2:19" x14ac:dyDescent="0.2">
      <c r="B26" s="744"/>
      <c r="C26" s="165" t="s">
        <v>339</v>
      </c>
      <c r="D26" s="56">
        <v>1</v>
      </c>
      <c r="E26" s="56">
        <v>0</v>
      </c>
      <c r="F26" s="56">
        <v>0</v>
      </c>
      <c r="G26" s="56">
        <f t="shared" si="0"/>
        <v>1</v>
      </c>
      <c r="H26" s="750"/>
      <c r="I26" s="751"/>
      <c r="J26" s="181"/>
      <c r="K26" s="744"/>
      <c r="L26" s="134" t="s">
        <v>339</v>
      </c>
      <c r="M26" s="56">
        <v>91</v>
      </c>
      <c r="N26" s="56">
        <v>18</v>
      </c>
      <c r="O26" s="56">
        <v>5</v>
      </c>
      <c r="P26" s="56">
        <v>0</v>
      </c>
      <c r="Q26" s="56">
        <f t="shared" si="3"/>
        <v>114</v>
      </c>
      <c r="R26" s="748"/>
      <c r="S26" s="749"/>
    </row>
    <row r="27" spans="2:19" ht="18" customHeight="1" thickBot="1" x14ac:dyDescent="0.25">
      <c r="B27" s="745"/>
      <c r="C27" s="166">
        <v>0.6</v>
      </c>
      <c r="D27" s="56">
        <v>1</v>
      </c>
      <c r="E27" s="56">
        <v>0</v>
      </c>
      <c r="F27" s="56">
        <v>0</v>
      </c>
      <c r="G27" s="56">
        <f t="shared" si="0"/>
        <v>1</v>
      </c>
      <c r="H27" s="750"/>
      <c r="I27" s="751"/>
      <c r="J27" s="181"/>
      <c r="K27" s="745"/>
      <c r="L27" s="136">
        <v>0.6</v>
      </c>
      <c r="M27" s="56">
        <v>43</v>
      </c>
      <c r="N27" s="56">
        <v>4</v>
      </c>
      <c r="O27" s="56">
        <v>6</v>
      </c>
      <c r="P27" s="56">
        <v>0</v>
      </c>
      <c r="Q27" s="56">
        <f>SUM(M27:P27)</f>
        <v>53</v>
      </c>
      <c r="R27" s="748"/>
      <c r="S27" s="749"/>
    </row>
    <row r="28" spans="2:19" ht="15" customHeight="1" x14ac:dyDescent="0.2">
      <c r="B28" s="743" t="s">
        <v>611</v>
      </c>
      <c r="C28" s="163" t="s">
        <v>334</v>
      </c>
      <c r="D28" s="54">
        <v>227</v>
      </c>
      <c r="E28" s="54">
        <v>164</v>
      </c>
      <c r="F28" s="54">
        <v>11</v>
      </c>
      <c r="G28" s="164">
        <f t="shared" si="0"/>
        <v>402</v>
      </c>
      <c r="H28" s="750"/>
      <c r="I28" s="751"/>
      <c r="J28" s="181"/>
      <c r="K28" s="743" t="s">
        <v>1031</v>
      </c>
      <c r="L28" s="132" t="s">
        <v>334</v>
      </c>
      <c r="M28" s="55">
        <f>M22</f>
        <v>232</v>
      </c>
      <c r="N28" s="55">
        <f>N22</f>
        <v>164</v>
      </c>
      <c r="O28" s="55">
        <f>O22</f>
        <v>11</v>
      </c>
      <c r="P28" s="55">
        <f>P22</f>
        <v>0</v>
      </c>
      <c r="Q28" s="133">
        <f t="shared" ref="Q28:Q32" si="5">SUM(M28:P28)</f>
        <v>407</v>
      </c>
      <c r="R28" s="748"/>
      <c r="S28" s="749"/>
    </row>
    <row r="29" spans="2:19" x14ac:dyDescent="0.2">
      <c r="B29" s="744"/>
      <c r="C29" s="165" t="s">
        <v>339</v>
      </c>
      <c r="D29" s="56">
        <v>4</v>
      </c>
      <c r="E29" s="56">
        <v>2</v>
      </c>
      <c r="F29" s="56">
        <v>0</v>
      </c>
      <c r="G29" s="56">
        <f t="shared" si="0"/>
        <v>6</v>
      </c>
      <c r="H29" s="750" t="s">
        <v>343</v>
      </c>
      <c r="I29" s="751"/>
      <c r="J29" s="181"/>
      <c r="K29" s="744"/>
      <c r="L29" s="134" t="s">
        <v>339</v>
      </c>
      <c r="M29" s="56">
        <v>1</v>
      </c>
      <c r="N29" s="56">
        <f>N23-N26</f>
        <v>0</v>
      </c>
      <c r="O29" s="56">
        <f>O23-O26</f>
        <v>0</v>
      </c>
      <c r="P29" s="56">
        <v>0</v>
      </c>
      <c r="Q29" s="56">
        <f t="shared" si="5"/>
        <v>1</v>
      </c>
      <c r="R29" s="748"/>
      <c r="S29" s="749"/>
    </row>
    <row r="30" spans="2:19" ht="15" customHeight="1" thickBot="1" x14ac:dyDescent="0.25">
      <c r="B30" s="745"/>
      <c r="C30" s="166" t="s">
        <v>608</v>
      </c>
      <c r="D30" s="57">
        <v>5</v>
      </c>
      <c r="E30" s="57">
        <v>4</v>
      </c>
      <c r="F30" s="57">
        <v>0</v>
      </c>
      <c r="G30" s="57">
        <f t="shared" si="0"/>
        <v>9</v>
      </c>
      <c r="H30" s="752"/>
      <c r="I30" s="753"/>
      <c r="J30" s="181"/>
      <c r="K30" s="745"/>
      <c r="L30" s="136">
        <v>0.6</v>
      </c>
      <c r="M30" s="56">
        <f>M24-M27</f>
        <v>0</v>
      </c>
      <c r="N30" s="56">
        <f>N24-N27</f>
        <v>0</v>
      </c>
      <c r="O30" s="56">
        <f>O24-O27</f>
        <v>0</v>
      </c>
      <c r="P30" s="56">
        <v>0</v>
      </c>
      <c r="Q30" s="56">
        <f t="shared" si="5"/>
        <v>0</v>
      </c>
      <c r="R30" s="748"/>
      <c r="S30" s="749"/>
    </row>
    <row r="31" spans="2:19" ht="15" customHeight="1" x14ac:dyDescent="0.2">
      <c r="B31" s="743" t="s">
        <v>344</v>
      </c>
      <c r="C31" s="163" t="s">
        <v>334</v>
      </c>
      <c r="D31" s="54">
        <v>227</v>
      </c>
      <c r="E31" s="54">
        <v>164</v>
      </c>
      <c r="F31" s="54">
        <v>11</v>
      </c>
      <c r="G31" s="164">
        <f t="shared" si="0"/>
        <v>402</v>
      </c>
      <c r="H31" s="746"/>
      <c r="I31" s="747"/>
      <c r="J31" s="181"/>
      <c r="K31" s="743" t="s">
        <v>345</v>
      </c>
      <c r="L31" s="132" t="s">
        <v>334</v>
      </c>
      <c r="M31" s="55">
        <f>M10</f>
        <v>227</v>
      </c>
      <c r="N31" s="55">
        <f>N10</f>
        <v>164</v>
      </c>
      <c r="O31" s="55">
        <f>O10</f>
        <v>11</v>
      </c>
      <c r="P31" s="55">
        <f>P10</f>
        <v>0</v>
      </c>
      <c r="Q31" s="133">
        <f t="shared" si="5"/>
        <v>402</v>
      </c>
      <c r="R31" s="748"/>
      <c r="S31" s="749"/>
    </row>
    <row r="32" spans="2:19" x14ac:dyDescent="0.2">
      <c r="B32" s="744"/>
      <c r="C32" s="165" t="s">
        <v>339</v>
      </c>
      <c r="D32" s="56">
        <v>90</v>
      </c>
      <c r="E32" s="56">
        <v>65</v>
      </c>
      <c r="F32" s="56">
        <v>4</v>
      </c>
      <c r="G32" s="56">
        <f t="shared" si="0"/>
        <v>159</v>
      </c>
      <c r="H32" s="750"/>
      <c r="I32" s="751"/>
      <c r="J32" s="181"/>
      <c r="K32" s="744"/>
      <c r="L32" s="134" t="s">
        <v>339</v>
      </c>
      <c r="M32" s="56">
        <v>1</v>
      </c>
      <c r="N32" s="56">
        <v>0</v>
      </c>
      <c r="O32" s="56">
        <f>O17-O26</f>
        <v>0</v>
      </c>
      <c r="P32" s="56">
        <v>0</v>
      </c>
      <c r="Q32" s="56">
        <f t="shared" si="5"/>
        <v>1</v>
      </c>
      <c r="R32" s="748"/>
      <c r="S32" s="749"/>
    </row>
    <row r="33" spans="2:19" ht="15.75" customHeight="1" thickBot="1" x14ac:dyDescent="0.25">
      <c r="B33" s="745"/>
      <c r="C33" s="166">
        <v>0.6</v>
      </c>
      <c r="D33" s="56">
        <v>134</v>
      </c>
      <c r="E33" s="56">
        <v>97</v>
      </c>
      <c r="F33" s="56">
        <v>7</v>
      </c>
      <c r="G33" s="56">
        <f t="shared" si="0"/>
        <v>238</v>
      </c>
      <c r="H33" s="750"/>
      <c r="I33" s="751"/>
      <c r="J33" s="181"/>
      <c r="K33" s="745"/>
      <c r="L33" s="136">
        <v>0.6</v>
      </c>
      <c r="M33" s="56">
        <v>0</v>
      </c>
      <c r="N33" s="56">
        <v>0</v>
      </c>
      <c r="O33" s="56">
        <f>O18-O27</f>
        <v>0</v>
      </c>
      <c r="P33" s="56">
        <v>0</v>
      </c>
      <c r="Q33" s="56">
        <f>SUM(M33:P33)</f>
        <v>0</v>
      </c>
      <c r="R33" s="748"/>
      <c r="S33" s="749"/>
    </row>
    <row r="34" spans="2:19" ht="15" customHeight="1" x14ac:dyDescent="0.2">
      <c r="B34" s="743" t="s">
        <v>612</v>
      </c>
      <c r="C34" s="163" t="s">
        <v>334</v>
      </c>
      <c r="D34" s="54">
        <v>227</v>
      </c>
      <c r="E34" s="54">
        <v>164</v>
      </c>
      <c r="F34" s="54">
        <v>11</v>
      </c>
      <c r="G34" s="164">
        <f t="shared" si="0"/>
        <v>402</v>
      </c>
      <c r="H34" s="750"/>
      <c r="I34" s="751"/>
      <c r="J34" s="181"/>
      <c r="K34" s="743" t="s">
        <v>346</v>
      </c>
      <c r="L34" s="132" t="s">
        <v>334</v>
      </c>
      <c r="M34" s="55">
        <f>M35+M36</f>
        <v>224</v>
      </c>
      <c r="N34" s="55">
        <f>N35+N36</f>
        <v>174</v>
      </c>
      <c r="O34" s="55">
        <f>O35+O36</f>
        <v>4</v>
      </c>
      <c r="P34" s="55">
        <v>0</v>
      </c>
      <c r="Q34" s="133">
        <f t="shared" ref="Q34:Q48" si="6">SUM(M34:P34)</f>
        <v>402</v>
      </c>
      <c r="R34" s="755" t="s">
        <v>362</v>
      </c>
      <c r="S34" s="756"/>
    </row>
    <row r="35" spans="2:19" x14ac:dyDescent="0.2">
      <c r="B35" s="744"/>
      <c r="C35" s="165" t="s">
        <v>339</v>
      </c>
      <c r="D35" s="56">
        <v>89</v>
      </c>
      <c r="E35" s="56">
        <v>63</v>
      </c>
      <c r="F35" s="56">
        <v>4</v>
      </c>
      <c r="G35" s="56">
        <f t="shared" si="0"/>
        <v>156</v>
      </c>
      <c r="H35" s="750"/>
      <c r="I35" s="751"/>
      <c r="J35" s="181"/>
      <c r="K35" s="744"/>
      <c r="L35" s="134" t="s">
        <v>339</v>
      </c>
      <c r="M35" s="56">
        <v>90</v>
      </c>
      <c r="N35" s="56">
        <v>70</v>
      </c>
      <c r="O35" s="56">
        <v>2</v>
      </c>
      <c r="P35" s="56">
        <v>1</v>
      </c>
      <c r="Q35" s="56">
        <f t="shared" si="6"/>
        <v>163</v>
      </c>
      <c r="R35" s="755"/>
      <c r="S35" s="756"/>
    </row>
    <row r="36" spans="2:19" ht="17.25" customHeight="1" thickBot="1" x14ac:dyDescent="0.25">
      <c r="B36" s="745"/>
      <c r="C36" s="166">
        <v>0.6</v>
      </c>
      <c r="D36" s="56">
        <v>134</v>
      </c>
      <c r="E36" s="56">
        <v>95</v>
      </c>
      <c r="F36" s="56">
        <v>6</v>
      </c>
      <c r="G36" s="56">
        <f t="shared" si="0"/>
        <v>235</v>
      </c>
      <c r="H36" s="750"/>
      <c r="I36" s="751"/>
      <c r="J36" s="181"/>
      <c r="K36" s="745"/>
      <c r="L36" s="136">
        <v>0.6</v>
      </c>
      <c r="M36" s="56">
        <v>134</v>
      </c>
      <c r="N36" s="56">
        <v>104</v>
      </c>
      <c r="O36" s="56">
        <v>2</v>
      </c>
      <c r="P36" s="56">
        <v>2</v>
      </c>
      <c r="Q36" s="56">
        <f t="shared" si="6"/>
        <v>242</v>
      </c>
      <c r="R36" s="755"/>
      <c r="S36" s="756"/>
    </row>
    <row r="37" spans="2:19" ht="13.5" customHeight="1" x14ac:dyDescent="0.2">
      <c r="B37" s="743" t="s">
        <v>347</v>
      </c>
      <c r="C37" s="163" t="s">
        <v>334</v>
      </c>
      <c r="D37" s="54">
        <v>227</v>
      </c>
      <c r="E37" s="54">
        <v>164</v>
      </c>
      <c r="F37" s="54">
        <v>11</v>
      </c>
      <c r="G37" s="164">
        <f t="shared" si="0"/>
        <v>402</v>
      </c>
      <c r="H37" s="750"/>
      <c r="I37" s="751"/>
      <c r="J37" s="181"/>
      <c r="K37" s="743" t="s">
        <v>348</v>
      </c>
      <c r="L37" s="132" t="s">
        <v>334</v>
      </c>
      <c r="M37" s="55">
        <f>+M38+M39</f>
        <v>164</v>
      </c>
      <c r="N37" s="55">
        <f>N38+N39</f>
        <v>86</v>
      </c>
      <c r="O37" s="55">
        <f>O38+O39</f>
        <v>2</v>
      </c>
      <c r="P37" s="55">
        <v>0</v>
      </c>
      <c r="Q37" s="133">
        <f t="shared" si="6"/>
        <v>252</v>
      </c>
      <c r="R37" s="755" t="s">
        <v>362</v>
      </c>
      <c r="S37" s="756"/>
    </row>
    <row r="38" spans="2:19" x14ac:dyDescent="0.2">
      <c r="B38" s="744"/>
      <c r="C38" s="165" t="s">
        <v>339</v>
      </c>
      <c r="D38" s="56">
        <v>0</v>
      </c>
      <c r="E38" s="56">
        <v>2</v>
      </c>
      <c r="F38" s="56">
        <v>0</v>
      </c>
      <c r="G38" s="56">
        <f t="shared" si="0"/>
        <v>2</v>
      </c>
      <c r="H38" s="750"/>
      <c r="I38" s="751"/>
      <c r="J38" s="181"/>
      <c r="K38" s="744"/>
      <c r="L38" s="134" t="s">
        <v>339</v>
      </c>
      <c r="M38" s="56">
        <v>66</v>
      </c>
      <c r="N38" s="56">
        <v>34</v>
      </c>
      <c r="O38" s="56">
        <v>0.8</v>
      </c>
      <c r="P38" s="56">
        <v>0</v>
      </c>
      <c r="Q38" s="56">
        <f t="shared" si="6"/>
        <v>100.8</v>
      </c>
      <c r="R38" s="755"/>
      <c r="S38" s="756"/>
    </row>
    <row r="39" spans="2:19" ht="14.25" customHeight="1" thickBot="1" x14ac:dyDescent="0.25">
      <c r="B39" s="745"/>
      <c r="C39" s="166">
        <v>0.6</v>
      </c>
      <c r="D39" s="56">
        <v>1</v>
      </c>
      <c r="E39" s="56">
        <v>2</v>
      </c>
      <c r="F39" s="56">
        <v>1</v>
      </c>
      <c r="G39" s="56">
        <f t="shared" si="0"/>
        <v>4</v>
      </c>
      <c r="H39" s="750"/>
      <c r="I39" s="751"/>
      <c r="J39" s="181"/>
      <c r="K39" s="745"/>
      <c r="L39" s="138">
        <v>0.6</v>
      </c>
      <c r="M39" s="56">
        <v>98</v>
      </c>
      <c r="N39" s="58">
        <v>52</v>
      </c>
      <c r="O39" s="58">
        <v>1.2</v>
      </c>
      <c r="P39" s="58">
        <v>0</v>
      </c>
      <c r="Q39" s="58">
        <f t="shared" si="6"/>
        <v>151.19999999999999</v>
      </c>
      <c r="R39" s="755"/>
      <c r="S39" s="756"/>
    </row>
    <row r="40" spans="2:19" ht="13.5" customHeight="1" x14ac:dyDescent="0.2">
      <c r="B40" s="743" t="s">
        <v>613</v>
      </c>
      <c r="C40" s="163" t="s">
        <v>334</v>
      </c>
      <c r="D40" s="54">
        <v>227</v>
      </c>
      <c r="E40" s="54">
        <v>164</v>
      </c>
      <c r="F40" s="54">
        <v>11</v>
      </c>
      <c r="G40" s="164">
        <f t="shared" si="0"/>
        <v>402</v>
      </c>
      <c r="H40" s="750"/>
      <c r="I40" s="751"/>
      <c r="J40" s="181"/>
      <c r="K40" s="743" t="s">
        <v>349</v>
      </c>
      <c r="L40" s="132" t="s">
        <v>334</v>
      </c>
      <c r="M40" s="55">
        <f>+M41+M42</f>
        <v>77</v>
      </c>
      <c r="N40" s="55">
        <f>N41+N42</f>
        <v>53</v>
      </c>
      <c r="O40" s="55">
        <f>O41+O42</f>
        <v>0</v>
      </c>
      <c r="P40" s="55">
        <v>0</v>
      </c>
      <c r="Q40" s="133">
        <f t="shared" si="6"/>
        <v>130</v>
      </c>
      <c r="R40" s="755" t="s">
        <v>362</v>
      </c>
      <c r="S40" s="756"/>
    </row>
    <row r="41" spans="2:19" x14ac:dyDescent="0.2">
      <c r="B41" s="744"/>
      <c r="C41" s="165" t="s">
        <v>339</v>
      </c>
      <c r="D41" s="56">
        <v>2</v>
      </c>
      <c r="E41" s="56">
        <v>2</v>
      </c>
      <c r="F41" s="56">
        <v>0</v>
      </c>
      <c r="G41" s="56">
        <v>0</v>
      </c>
      <c r="H41" s="750" t="s">
        <v>350</v>
      </c>
      <c r="I41" s="751"/>
      <c r="J41" s="181"/>
      <c r="K41" s="744"/>
      <c r="L41" s="134" t="s">
        <v>339</v>
      </c>
      <c r="M41" s="56">
        <v>31</v>
      </c>
      <c r="N41" s="56">
        <v>21</v>
      </c>
      <c r="O41" s="56">
        <v>0</v>
      </c>
      <c r="P41" s="56">
        <v>0</v>
      </c>
      <c r="Q41" s="56">
        <f t="shared" si="6"/>
        <v>52</v>
      </c>
      <c r="R41" s="755"/>
      <c r="S41" s="756"/>
    </row>
    <row r="42" spans="2:19" ht="17.25" customHeight="1" thickBot="1" x14ac:dyDescent="0.25">
      <c r="B42" s="760"/>
      <c r="C42" s="168">
        <v>0.6</v>
      </c>
      <c r="D42" s="57">
        <v>4</v>
      </c>
      <c r="E42" s="57">
        <v>3</v>
      </c>
      <c r="F42" s="57">
        <v>0</v>
      </c>
      <c r="G42" s="57">
        <f t="shared" ref="G42" si="7">+D42+E42+F42</f>
        <v>7</v>
      </c>
      <c r="H42" s="752"/>
      <c r="I42" s="753"/>
      <c r="J42" s="181"/>
      <c r="K42" s="745"/>
      <c r="L42" s="138">
        <v>0.6</v>
      </c>
      <c r="M42" s="58">
        <v>46</v>
      </c>
      <c r="N42" s="58">
        <v>32</v>
      </c>
      <c r="O42" s="58">
        <v>0</v>
      </c>
      <c r="P42" s="58">
        <v>0</v>
      </c>
      <c r="Q42" s="58">
        <f t="shared" si="6"/>
        <v>78</v>
      </c>
      <c r="R42" s="755"/>
      <c r="S42" s="756"/>
    </row>
    <row r="43" spans="2:19" ht="15" customHeight="1" x14ac:dyDescent="0.2">
      <c r="B43" s="53"/>
      <c r="K43" s="743" t="s">
        <v>351</v>
      </c>
      <c r="L43" s="132" t="s">
        <v>334</v>
      </c>
      <c r="M43" s="55">
        <f>+M44+M45</f>
        <v>89</v>
      </c>
      <c r="N43" s="55">
        <f>N44+N45</f>
        <v>39</v>
      </c>
      <c r="O43" s="55">
        <f>O44+O45</f>
        <v>3.2</v>
      </c>
      <c r="P43" s="55">
        <v>0</v>
      </c>
      <c r="Q43" s="133">
        <f t="shared" si="6"/>
        <v>131.19999999999999</v>
      </c>
      <c r="R43" s="755" t="s">
        <v>362</v>
      </c>
      <c r="S43" s="756"/>
    </row>
    <row r="44" spans="2:19" ht="15.75" customHeight="1" x14ac:dyDescent="0.2">
      <c r="B44" s="53"/>
      <c r="K44" s="744"/>
      <c r="L44" s="134" t="s">
        <v>339</v>
      </c>
      <c r="M44" s="56">
        <v>36</v>
      </c>
      <c r="N44" s="56">
        <v>16</v>
      </c>
      <c r="O44" s="56">
        <v>1.2</v>
      </c>
      <c r="P44" s="56">
        <v>1</v>
      </c>
      <c r="Q44" s="56">
        <f t="shared" si="6"/>
        <v>54.2</v>
      </c>
      <c r="R44" s="755"/>
      <c r="S44" s="756"/>
    </row>
    <row r="45" spans="2:19" ht="27" customHeight="1" x14ac:dyDescent="0.2">
      <c r="B45" s="757" t="s">
        <v>678</v>
      </c>
      <c r="C45" s="757"/>
      <c r="D45" s="757"/>
      <c r="E45" s="757"/>
      <c r="F45" s="757"/>
      <c r="G45" s="757"/>
      <c r="H45" s="757"/>
      <c r="I45" s="757"/>
      <c r="J45" s="267"/>
      <c r="K45" s="745"/>
      <c r="L45" s="138">
        <v>0.6</v>
      </c>
      <c r="M45" s="58">
        <v>53</v>
      </c>
      <c r="N45" s="58">
        <v>23</v>
      </c>
      <c r="O45" s="58">
        <v>2</v>
      </c>
      <c r="P45" s="58">
        <v>2</v>
      </c>
      <c r="Q45" s="58">
        <f t="shared" si="6"/>
        <v>80</v>
      </c>
      <c r="R45" s="755"/>
      <c r="S45" s="756"/>
    </row>
    <row r="46" spans="2:19" x14ac:dyDescent="0.2">
      <c r="B46" s="53"/>
      <c r="K46" s="743" t="s">
        <v>1032</v>
      </c>
      <c r="L46" s="132" t="s">
        <v>334</v>
      </c>
      <c r="M46" s="55">
        <f>+M47+M48</f>
        <v>228</v>
      </c>
      <c r="N46" s="55">
        <f>N47+N48</f>
        <v>136</v>
      </c>
      <c r="O46" s="55">
        <f>O47+O48</f>
        <v>12</v>
      </c>
      <c r="P46" s="55">
        <f>P10</f>
        <v>0</v>
      </c>
      <c r="Q46" s="133">
        <f t="shared" si="6"/>
        <v>376</v>
      </c>
      <c r="R46" s="755" t="s">
        <v>362</v>
      </c>
      <c r="S46" s="756"/>
    </row>
    <row r="47" spans="2:19" x14ac:dyDescent="0.2">
      <c r="B47" s="53"/>
      <c r="K47" s="744"/>
      <c r="L47" s="134" t="s">
        <v>339</v>
      </c>
      <c r="M47" s="56">
        <v>91</v>
      </c>
      <c r="N47" s="56">
        <v>54</v>
      </c>
      <c r="O47" s="56">
        <v>5</v>
      </c>
      <c r="P47" s="56">
        <v>0</v>
      </c>
      <c r="Q47" s="56">
        <f t="shared" si="6"/>
        <v>150</v>
      </c>
      <c r="R47" s="758"/>
      <c r="S47" s="759"/>
    </row>
    <row r="48" spans="2:19" ht="24.75" customHeight="1" x14ac:dyDescent="0.2">
      <c r="B48" s="53"/>
      <c r="K48" s="745"/>
      <c r="L48" s="138">
        <v>0.6</v>
      </c>
      <c r="M48" s="58">
        <v>137</v>
      </c>
      <c r="N48" s="58">
        <v>82</v>
      </c>
      <c r="O48" s="58">
        <v>7</v>
      </c>
      <c r="P48" s="58">
        <v>0</v>
      </c>
      <c r="Q48" s="58">
        <f t="shared" si="6"/>
        <v>226</v>
      </c>
      <c r="R48" s="755"/>
      <c r="S48" s="756"/>
    </row>
    <row r="49" spans="2:19" ht="45.75" customHeight="1" x14ac:dyDescent="0.2">
      <c r="B49" s="53"/>
      <c r="K49" s="743" t="s">
        <v>352</v>
      </c>
      <c r="L49" s="132" t="s">
        <v>334</v>
      </c>
      <c r="M49" s="55">
        <f>+M50+M51</f>
        <v>330</v>
      </c>
      <c r="N49" s="55">
        <f>N50+N51</f>
        <v>178</v>
      </c>
      <c r="O49" s="55">
        <f>O50+O51</f>
        <v>5</v>
      </c>
      <c r="P49" s="55">
        <f>P37+P40+P43</f>
        <v>0</v>
      </c>
      <c r="Q49" s="133">
        <f t="shared" ref="Q49:Q54" si="8">SUM(M49:P49)</f>
        <v>513</v>
      </c>
      <c r="R49" s="755" t="s">
        <v>362</v>
      </c>
      <c r="S49" s="756"/>
    </row>
    <row r="50" spans="2:19" x14ac:dyDescent="0.2">
      <c r="B50" s="53"/>
      <c r="K50" s="744"/>
      <c r="L50" s="134" t="s">
        <v>339</v>
      </c>
      <c r="M50" s="56">
        <v>132</v>
      </c>
      <c r="N50" s="56">
        <v>71</v>
      </c>
      <c r="O50" s="56">
        <v>2</v>
      </c>
      <c r="P50" s="56">
        <v>2</v>
      </c>
      <c r="Q50" s="56">
        <f t="shared" si="8"/>
        <v>207</v>
      </c>
      <c r="R50" s="755"/>
      <c r="S50" s="756"/>
    </row>
    <row r="51" spans="2:19" ht="27" customHeight="1" x14ac:dyDescent="0.2">
      <c r="B51" s="53"/>
      <c r="K51" s="745"/>
      <c r="L51" s="138">
        <v>0.6</v>
      </c>
      <c r="M51" s="58">
        <v>198</v>
      </c>
      <c r="N51" s="58">
        <v>107</v>
      </c>
      <c r="O51" s="58">
        <v>3</v>
      </c>
      <c r="P51" s="58">
        <f>P39+P42+P45</f>
        <v>2</v>
      </c>
      <c r="Q51" s="58">
        <f t="shared" si="8"/>
        <v>310</v>
      </c>
      <c r="R51" s="755"/>
      <c r="S51" s="756"/>
    </row>
    <row r="52" spans="2:19" x14ac:dyDescent="0.2">
      <c r="B52" s="53"/>
      <c r="K52" s="743" t="s">
        <v>353</v>
      </c>
      <c r="L52" s="132" t="s">
        <v>334</v>
      </c>
      <c r="M52" s="55">
        <f>M37+M40+M43</f>
        <v>330</v>
      </c>
      <c r="N52" s="55">
        <f>N10</f>
        <v>164</v>
      </c>
      <c r="O52" s="55">
        <f>O10</f>
        <v>11</v>
      </c>
      <c r="P52" s="55">
        <f>P10</f>
        <v>0</v>
      </c>
      <c r="Q52" s="133">
        <f t="shared" si="8"/>
        <v>505</v>
      </c>
      <c r="R52" s="755" t="s">
        <v>362</v>
      </c>
      <c r="S52" s="756"/>
    </row>
    <row r="53" spans="2:19" x14ac:dyDescent="0.2">
      <c r="B53" s="53"/>
      <c r="K53" s="744"/>
      <c r="L53" s="134" t="s">
        <v>339</v>
      </c>
      <c r="M53" s="58">
        <v>0</v>
      </c>
      <c r="N53" s="56">
        <v>0</v>
      </c>
      <c r="O53" s="56">
        <v>0</v>
      </c>
      <c r="P53" s="56">
        <v>0</v>
      </c>
      <c r="Q53" s="56">
        <f t="shared" si="8"/>
        <v>0</v>
      </c>
      <c r="R53" s="748"/>
      <c r="S53" s="749"/>
    </row>
    <row r="54" spans="2:19" ht="21" customHeight="1" thickBot="1" x14ac:dyDescent="0.25">
      <c r="B54" s="53"/>
      <c r="K54" s="760"/>
      <c r="L54" s="139">
        <v>0.6</v>
      </c>
      <c r="M54" s="57">
        <v>0</v>
      </c>
      <c r="N54" s="57">
        <v>0</v>
      </c>
      <c r="O54" s="57">
        <v>0</v>
      </c>
      <c r="P54" s="57">
        <v>0</v>
      </c>
      <c r="Q54" s="57">
        <f t="shared" si="8"/>
        <v>0</v>
      </c>
      <c r="R54" s="748"/>
      <c r="S54" s="749"/>
    </row>
    <row r="55" spans="2:19" ht="15.75" customHeight="1" x14ac:dyDescent="0.25">
      <c r="B55" s="53"/>
      <c r="K55" s="261"/>
      <c r="L55" s="261"/>
      <c r="M55" s="261"/>
      <c r="N55" s="261"/>
      <c r="O55" s="261"/>
      <c r="P55" s="261"/>
      <c r="Q55" s="261"/>
      <c r="R55" s="261"/>
      <c r="S55" s="261"/>
    </row>
    <row r="56" spans="2:19" x14ac:dyDescent="0.2">
      <c r="B56" s="53"/>
    </row>
    <row r="57" spans="2:19" ht="12.75" customHeight="1" x14ac:dyDescent="0.2">
      <c r="B57" s="53"/>
    </row>
    <row r="58" spans="2:19" x14ac:dyDescent="0.2">
      <c r="B58" s="53"/>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J21" sqref="J21:K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84"/>
      <c r="C1" s="385"/>
      <c r="D1" s="385"/>
      <c r="E1" s="385"/>
      <c r="F1" s="385"/>
      <c r="G1" s="385"/>
      <c r="H1" s="385"/>
      <c r="I1" s="385"/>
      <c r="J1" s="385"/>
      <c r="K1" s="385"/>
      <c r="L1" s="385"/>
      <c r="M1" s="385"/>
      <c r="N1" s="385"/>
      <c r="O1" s="385"/>
      <c r="P1" s="385"/>
      <c r="Q1" s="385"/>
      <c r="R1" s="385"/>
      <c r="S1" s="385"/>
      <c r="T1" s="385"/>
      <c r="U1" s="386"/>
    </row>
    <row r="2" spans="1:21" ht="25.5" customHeight="1" x14ac:dyDescent="0.2">
      <c r="B2" s="891" t="s">
        <v>129</v>
      </c>
      <c r="C2" s="892"/>
      <c r="D2" s="892"/>
      <c r="E2" s="892"/>
      <c r="F2" s="892"/>
      <c r="G2" s="892"/>
      <c r="H2" s="892"/>
      <c r="I2" s="892"/>
      <c r="J2" s="892"/>
      <c r="K2" s="892"/>
      <c r="L2" s="892"/>
      <c r="M2" s="892"/>
      <c r="N2" s="892"/>
      <c r="O2" s="892"/>
      <c r="P2" s="892"/>
      <c r="Q2" s="892"/>
      <c r="R2" s="892"/>
      <c r="S2" s="892"/>
      <c r="T2" s="892"/>
      <c r="U2" s="893"/>
    </row>
    <row r="3" spans="1:21" ht="21.75" customHeight="1" x14ac:dyDescent="0.2">
      <c r="A3" s="1" t="s">
        <v>561</v>
      </c>
      <c r="B3" s="894" t="s">
        <v>130</v>
      </c>
      <c r="C3" s="895"/>
      <c r="D3" s="895"/>
      <c r="E3" s="895"/>
      <c r="F3" s="895"/>
      <c r="G3" s="895"/>
      <c r="H3" s="895"/>
      <c r="I3" s="895"/>
      <c r="J3" s="895"/>
      <c r="K3" s="895"/>
      <c r="L3" s="895"/>
      <c r="M3" s="895"/>
      <c r="N3" s="895"/>
      <c r="O3" s="895"/>
      <c r="P3" s="895"/>
      <c r="Q3" s="895"/>
      <c r="R3" s="895"/>
      <c r="S3" s="895"/>
      <c r="T3" s="895"/>
      <c r="U3" s="896"/>
    </row>
    <row r="4" spans="1:21" ht="21" customHeight="1" x14ac:dyDescent="0.2">
      <c r="B4" s="790" t="s">
        <v>131</v>
      </c>
      <c r="C4" s="790"/>
      <c r="D4" s="791" t="s">
        <v>132</v>
      </c>
      <c r="E4" s="791"/>
      <c r="F4" s="897" t="s">
        <v>133</v>
      </c>
      <c r="G4" s="789" t="s">
        <v>134</v>
      </c>
      <c r="H4" s="789"/>
      <c r="I4" s="789"/>
      <c r="J4" s="789"/>
      <c r="K4" s="789"/>
      <c r="L4" s="899"/>
      <c r="M4" s="900"/>
      <c r="N4" s="899" t="s">
        <v>135</v>
      </c>
      <c r="O4" s="901"/>
      <c r="P4" s="901"/>
      <c r="Q4" s="901"/>
      <c r="R4" s="900"/>
      <c r="S4" s="902" t="s">
        <v>97</v>
      </c>
      <c r="T4" s="903"/>
      <c r="U4" s="904"/>
    </row>
    <row r="5" spans="1:21" ht="47.25" customHeight="1" x14ac:dyDescent="0.2">
      <c r="B5" s="790"/>
      <c r="C5" s="790"/>
      <c r="D5" s="791"/>
      <c r="E5" s="791"/>
      <c r="F5" s="898"/>
      <c r="G5" s="776" t="s">
        <v>136</v>
      </c>
      <c r="H5" s="791"/>
      <c r="I5" s="791"/>
      <c r="J5" s="776" t="s">
        <v>137</v>
      </c>
      <c r="K5" s="776"/>
      <c r="L5" s="776" t="s">
        <v>784</v>
      </c>
      <c r="M5" s="776"/>
      <c r="N5" s="200" t="s">
        <v>138</v>
      </c>
      <c r="O5" s="200" t="s">
        <v>139</v>
      </c>
      <c r="P5" s="29" t="s">
        <v>140</v>
      </c>
      <c r="Q5" s="908" t="s">
        <v>141</v>
      </c>
      <c r="R5" s="909"/>
      <c r="S5" s="905"/>
      <c r="T5" s="906"/>
      <c r="U5" s="907"/>
    </row>
    <row r="6" spans="1:21" ht="39.75" customHeight="1" x14ac:dyDescent="0.25">
      <c r="B6" s="294" t="s">
        <v>142</v>
      </c>
      <c r="C6" s="296"/>
      <c r="D6" s="854" t="s">
        <v>143</v>
      </c>
      <c r="E6" s="855"/>
      <c r="F6" s="79" t="s">
        <v>144</v>
      </c>
      <c r="G6" s="882"/>
      <c r="H6" s="882"/>
      <c r="I6" s="882"/>
      <c r="J6" s="279" t="s">
        <v>145</v>
      </c>
      <c r="K6" s="279"/>
      <c r="L6" s="856"/>
      <c r="M6" s="856"/>
      <c r="N6" s="106">
        <v>5268448465</v>
      </c>
      <c r="O6" s="30"/>
      <c r="P6" s="31"/>
      <c r="Q6" s="883">
        <v>0</v>
      </c>
      <c r="R6" s="884">
        <v>0</v>
      </c>
      <c r="S6" s="196"/>
      <c r="T6" s="197"/>
      <c r="U6" s="198"/>
    </row>
    <row r="7" spans="1:21" ht="39.75" customHeight="1" x14ac:dyDescent="0.25">
      <c r="B7" s="294" t="s">
        <v>146</v>
      </c>
      <c r="C7" s="296"/>
      <c r="D7" s="854" t="s">
        <v>143</v>
      </c>
      <c r="E7" s="855"/>
      <c r="F7" s="79" t="s">
        <v>144</v>
      </c>
      <c r="G7" s="882"/>
      <c r="H7" s="882"/>
      <c r="I7" s="882"/>
      <c r="J7" s="862" t="s">
        <v>785</v>
      </c>
      <c r="K7" s="862"/>
      <c r="L7" s="862"/>
      <c r="M7" s="862"/>
      <c r="N7" s="32">
        <v>20324681095</v>
      </c>
      <c r="O7" s="30"/>
      <c r="P7" s="31"/>
      <c r="Q7" s="883">
        <v>0</v>
      </c>
      <c r="R7" s="884">
        <v>0</v>
      </c>
      <c r="S7" s="196"/>
      <c r="T7" s="197"/>
      <c r="U7" s="198"/>
    </row>
    <row r="8" spans="1:21" ht="39.75" customHeight="1" x14ac:dyDescent="0.25">
      <c r="B8" s="294" t="s">
        <v>147</v>
      </c>
      <c r="C8" s="296"/>
      <c r="D8" s="854" t="s">
        <v>143</v>
      </c>
      <c r="E8" s="855"/>
      <c r="F8" s="79" t="s">
        <v>144</v>
      </c>
      <c r="G8" s="882"/>
      <c r="H8" s="882"/>
      <c r="I8" s="882"/>
      <c r="J8" s="862" t="s">
        <v>786</v>
      </c>
      <c r="K8" s="862"/>
      <c r="L8" s="862"/>
      <c r="M8" s="862"/>
      <c r="N8" s="32">
        <v>26799206349</v>
      </c>
      <c r="O8" s="30"/>
      <c r="P8" s="31"/>
      <c r="Q8" s="883">
        <v>0</v>
      </c>
      <c r="R8" s="884">
        <v>0</v>
      </c>
      <c r="S8" s="196"/>
      <c r="T8" s="197"/>
      <c r="U8" s="198"/>
    </row>
    <row r="9" spans="1:21" ht="131.25" customHeight="1" x14ac:dyDescent="0.25">
      <c r="B9" s="294" t="s">
        <v>148</v>
      </c>
      <c r="C9" s="296"/>
      <c r="D9" s="854" t="s">
        <v>143</v>
      </c>
      <c r="E9" s="855"/>
      <c r="F9" s="79" t="s">
        <v>144</v>
      </c>
      <c r="G9" s="882"/>
      <c r="H9" s="882"/>
      <c r="I9" s="882"/>
      <c r="J9" s="862" t="s">
        <v>787</v>
      </c>
      <c r="K9" s="862"/>
      <c r="L9" s="862"/>
      <c r="M9" s="862"/>
      <c r="N9" s="33">
        <v>62112039495.099998</v>
      </c>
      <c r="O9" s="205"/>
      <c r="P9" s="34"/>
      <c r="Q9" s="883">
        <v>0</v>
      </c>
      <c r="R9" s="884">
        <v>0</v>
      </c>
      <c r="S9" s="885" t="s">
        <v>416</v>
      </c>
      <c r="T9" s="886"/>
      <c r="U9" s="887"/>
    </row>
    <row r="10" spans="1:21" ht="48.75" customHeight="1" x14ac:dyDescent="0.25">
      <c r="B10" s="294" t="s">
        <v>149</v>
      </c>
      <c r="C10" s="296"/>
      <c r="D10" s="854" t="s">
        <v>143</v>
      </c>
      <c r="E10" s="855"/>
      <c r="F10" s="79" t="s">
        <v>144</v>
      </c>
      <c r="G10" s="882"/>
      <c r="H10" s="882"/>
      <c r="I10" s="882"/>
      <c r="J10" s="862" t="s">
        <v>788</v>
      </c>
      <c r="K10" s="862"/>
      <c r="L10" s="862"/>
      <c r="M10" s="862"/>
      <c r="N10" s="33">
        <v>48547865289.099998</v>
      </c>
      <c r="O10" s="205"/>
      <c r="P10" s="34"/>
      <c r="Q10" s="883">
        <v>0</v>
      </c>
      <c r="R10" s="884">
        <v>0</v>
      </c>
      <c r="S10" s="888"/>
      <c r="T10" s="889"/>
      <c r="U10" s="890"/>
    </row>
    <row r="11" spans="1:21" ht="39.75" customHeight="1" x14ac:dyDescent="0.25">
      <c r="B11" s="294" t="s">
        <v>150</v>
      </c>
      <c r="C11" s="296"/>
      <c r="D11" s="854" t="s">
        <v>143</v>
      </c>
      <c r="E11" s="855"/>
      <c r="F11" s="79" t="s">
        <v>144</v>
      </c>
      <c r="G11" s="882"/>
      <c r="H11" s="882"/>
      <c r="I11" s="882"/>
      <c r="J11" s="862" t="s">
        <v>789</v>
      </c>
      <c r="K11" s="862"/>
      <c r="L11" s="862"/>
      <c r="M11" s="862"/>
      <c r="N11" s="33">
        <v>49940241269.099998</v>
      </c>
      <c r="O11" s="205"/>
      <c r="P11" s="34"/>
      <c r="Q11" s="883">
        <v>0</v>
      </c>
      <c r="R11" s="884">
        <v>0</v>
      </c>
      <c r="S11" s="196"/>
      <c r="T11" s="197"/>
      <c r="U11" s="198"/>
    </row>
    <row r="12" spans="1:21" ht="39.75" customHeight="1" x14ac:dyDescent="0.25">
      <c r="B12" s="294" t="s">
        <v>151</v>
      </c>
      <c r="C12" s="296"/>
      <c r="D12" s="854" t="s">
        <v>143</v>
      </c>
      <c r="E12" s="855"/>
      <c r="F12" s="79" t="s">
        <v>144</v>
      </c>
      <c r="G12" s="882"/>
      <c r="H12" s="882"/>
      <c r="I12" s="882"/>
      <c r="J12" s="862" t="s">
        <v>790</v>
      </c>
      <c r="K12" s="862"/>
      <c r="L12" s="862"/>
      <c r="M12" s="862"/>
      <c r="N12" s="33">
        <v>42430490883.199997</v>
      </c>
      <c r="O12" s="205"/>
      <c r="P12" s="34"/>
      <c r="Q12" s="883">
        <v>0</v>
      </c>
      <c r="R12" s="884">
        <v>0</v>
      </c>
      <c r="S12" s="196"/>
      <c r="T12" s="197"/>
      <c r="U12" s="198"/>
    </row>
    <row r="13" spans="1:21" ht="39.75" customHeight="1" x14ac:dyDescent="0.25">
      <c r="B13" s="294" t="s">
        <v>152</v>
      </c>
      <c r="C13" s="296"/>
      <c r="D13" s="854" t="s">
        <v>143</v>
      </c>
      <c r="E13" s="855"/>
      <c r="F13" s="79" t="s">
        <v>144</v>
      </c>
      <c r="G13" s="882"/>
      <c r="H13" s="882"/>
      <c r="I13" s="882"/>
      <c r="J13" s="862" t="s">
        <v>791</v>
      </c>
      <c r="K13" s="862"/>
      <c r="L13" s="862"/>
      <c r="M13" s="862"/>
      <c r="N13" s="33">
        <v>24948005269.599998</v>
      </c>
      <c r="O13" s="205"/>
      <c r="P13" s="35"/>
      <c r="Q13" s="883">
        <v>0</v>
      </c>
      <c r="R13" s="884">
        <v>0</v>
      </c>
      <c r="S13" s="196"/>
      <c r="T13" s="197"/>
      <c r="U13" s="198"/>
    </row>
    <row r="14" spans="1:21" ht="39.75" customHeight="1" x14ac:dyDescent="0.25">
      <c r="B14" s="873"/>
      <c r="C14" s="874"/>
      <c r="D14" s="875"/>
      <c r="E14" s="876"/>
      <c r="F14" s="36"/>
      <c r="G14" s="877"/>
      <c r="H14" s="877"/>
      <c r="I14" s="877"/>
      <c r="J14" s="878"/>
      <c r="K14" s="878"/>
      <c r="L14" s="879"/>
      <c r="M14" s="879"/>
      <c r="N14" s="108">
        <f>SUM(N6:N13)</f>
        <v>280370978115.09998</v>
      </c>
      <c r="O14" s="37"/>
      <c r="P14" s="38"/>
      <c r="Q14" s="880">
        <v>0</v>
      </c>
      <c r="R14" s="881">
        <v>0</v>
      </c>
      <c r="S14" s="872"/>
      <c r="T14" s="872"/>
      <c r="U14" s="872"/>
    </row>
    <row r="15" spans="1:21" ht="39.75" customHeight="1" x14ac:dyDescent="0.2">
      <c r="B15" s="294"/>
      <c r="C15" s="296"/>
      <c r="D15" s="854" t="s">
        <v>143</v>
      </c>
      <c r="E15" s="855"/>
      <c r="F15" s="79" t="s">
        <v>144</v>
      </c>
      <c r="G15" s="863">
        <v>3111530718</v>
      </c>
      <c r="H15" s="863"/>
      <c r="I15" s="863"/>
      <c r="J15" s="279"/>
      <c r="K15" s="279"/>
      <c r="L15" s="862" t="s">
        <v>153</v>
      </c>
      <c r="M15" s="862"/>
      <c r="N15" s="106"/>
      <c r="O15" s="59">
        <f>123.78/111.82</f>
        <v>1.1069576104453587</v>
      </c>
      <c r="P15" s="39" t="s">
        <v>154</v>
      </c>
      <c r="Q15" s="832">
        <f t="shared" ref="Q15:Q78" si="0">+G15/O15</f>
        <v>2810885158.2384872</v>
      </c>
      <c r="R15" s="833"/>
      <c r="S15" s="663"/>
      <c r="T15" s="663"/>
      <c r="U15" s="663"/>
    </row>
    <row r="16" spans="1:21" ht="39.75" customHeight="1" x14ac:dyDescent="0.2">
      <c r="B16" s="294"/>
      <c r="C16" s="296"/>
      <c r="D16" s="854" t="s">
        <v>143</v>
      </c>
      <c r="E16" s="855"/>
      <c r="F16" s="79" t="s">
        <v>144</v>
      </c>
      <c r="G16" s="771">
        <v>5503863348.5</v>
      </c>
      <c r="H16" s="827"/>
      <c r="I16" s="772"/>
      <c r="J16" s="871"/>
      <c r="K16" s="871"/>
      <c r="L16" s="862" t="s">
        <v>155</v>
      </c>
      <c r="M16" s="862"/>
      <c r="N16" s="32"/>
      <c r="O16" s="59">
        <f>123.78/111.82</f>
        <v>1.1069576104453587</v>
      </c>
      <c r="P16" s="39" t="s">
        <v>154</v>
      </c>
      <c r="Q16" s="832">
        <f t="shared" si="0"/>
        <v>4972063335.1855707</v>
      </c>
      <c r="R16" s="833"/>
      <c r="S16" s="663"/>
      <c r="T16" s="663"/>
      <c r="U16" s="663"/>
    </row>
    <row r="17" spans="2:21" ht="39.75" customHeight="1" x14ac:dyDescent="0.2">
      <c r="B17" s="294"/>
      <c r="C17" s="296"/>
      <c r="D17" s="854" t="s">
        <v>143</v>
      </c>
      <c r="E17" s="855"/>
      <c r="F17" s="79" t="s">
        <v>144</v>
      </c>
      <c r="G17" s="771">
        <v>263457714</v>
      </c>
      <c r="H17" s="827"/>
      <c r="I17" s="772"/>
      <c r="J17" s="871"/>
      <c r="K17" s="871"/>
      <c r="L17" s="862" t="s">
        <v>156</v>
      </c>
      <c r="M17" s="862"/>
      <c r="N17" s="32"/>
      <c r="O17" s="59">
        <f>123.78/111.82</f>
        <v>1.1069576104453587</v>
      </c>
      <c r="P17" s="39" t="s">
        <v>154</v>
      </c>
      <c r="Q17" s="832">
        <f t="shared" si="0"/>
        <v>238001628.53029567</v>
      </c>
      <c r="R17" s="833"/>
      <c r="S17" s="663"/>
      <c r="T17" s="663"/>
      <c r="U17" s="663"/>
    </row>
    <row r="18" spans="2:21" ht="39.75" customHeight="1" x14ac:dyDescent="0.2">
      <c r="B18" s="294"/>
      <c r="C18" s="296"/>
      <c r="D18" s="854" t="s">
        <v>143</v>
      </c>
      <c r="E18" s="855"/>
      <c r="F18" s="79" t="s">
        <v>144</v>
      </c>
      <c r="G18" s="771">
        <v>1636965150</v>
      </c>
      <c r="H18" s="827"/>
      <c r="I18" s="772"/>
      <c r="J18" s="864"/>
      <c r="K18" s="862"/>
      <c r="L18" s="862" t="s">
        <v>157</v>
      </c>
      <c r="M18" s="862"/>
      <c r="N18" s="32"/>
      <c r="O18" s="59">
        <f>123.78/111.82</f>
        <v>1.1069576104453587</v>
      </c>
      <c r="P18" s="39" t="s">
        <v>154</v>
      </c>
      <c r="Q18" s="832">
        <f t="shared" si="0"/>
        <v>1478796599.3940861</v>
      </c>
      <c r="R18" s="833"/>
      <c r="S18" s="663"/>
      <c r="T18" s="663"/>
      <c r="U18" s="663"/>
    </row>
    <row r="19" spans="2:21" ht="33.75" customHeight="1" x14ac:dyDescent="0.2">
      <c r="B19" s="294"/>
      <c r="C19" s="296"/>
      <c r="D19" s="854" t="s">
        <v>143</v>
      </c>
      <c r="E19" s="855"/>
      <c r="F19" s="79" t="s">
        <v>144</v>
      </c>
      <c r="G19" s="771">
        <v>2728275250</v>
      </c>
      <c r="H19" s="827"/>
      <c r="I19" s="772"/>
      <c r="J19" s="871"/>
      <c r="K19" s="871"/>
      <c r="L19" s="862" t="s">
        <v>158</v>
      </c>
      <c r="M19" s="862"/>
      <c r="N19" s="32"/>
      <c r="O19" s="109">
        <f>124.62/111.82</f>
        <v>1.1144696834197818</v>
      </c>
      <c r="P19" s="40" t="s">
        <v>159</v>
      </c>
      <c r="Q19" s="832">
        <f t="shared" si="0"/>
        <v>2448047973.4793773</v>
      </c>
      <c r="R19" s="833"/>
      <c r="S19" s="663"/>
      <c r="T19" s="663"/>
      <c r="U19" s="663"/>
    </row>
    <row r="20" spans="2:21" ht="30" customHeight="1" x14ac:dyDescent="0.2">
      <c r="B20" s="294"/>
      <c r="C20" s="296"/>
      <c r="D20" s="854" t="s">
        <v>143</v>
      </c>
      <c r="E20" s="855"/>
      <c r="F20" s="79" t="s">
        <v>144</v>
      </c>
      <c r="G20" s="771">
        <v>621675000</v>
      </c>
      <c r="H20" s="827"/>
      <c r="I20" s="772"/>
      <c r="J20" s="870"/>
      <c r="K20" s="870"/>
      <c r="L20" s="862" t="s">
        <v>160</v>
      </c>
      <c r="M20" s="862"/>
      <c r="N20" s="32"/>
      <c r="O20" s="109">
        <f>125.37/111.82</f>
        <v>1.1211768914326596</v>
      </c>
      <c r="P20" s="40" t="s">
        <v>161</v>
      </c>
      <c r="Q20" s="832">
        <f t="shared" si="0"/>
        <v>554484314.42928934</v>
      </c>
      <c r="R20" s="833"/>
      <c r="S20" s="663"/>
      <c r="T20" s="663"/>
      <c r="U20" s="663"/>
    </row>
    <row r="21" spans="2:21" ht="30" customHeight="1" x14ac:dyDescent="0.2">
      <c r="B21" s="294"/>
      <c r="C21" s="296"/>
      <c r="D21" s="854" t="s">
        <v>143</v>
      </c>
      <c r="E21" s="855"/>
      <c r="F21" s="79" t="s">
        <v>144</v>
      </c>
      <c r="G21" s="771">
        <v>764295785</v>
      </c>
      <c r="H21" s="827"/>
      <c r="I21" s="772"/>
      <c r="J21" s="870"/>
      <c r="K21" s="870"/>
      <c r="L21" s="862" t="s">
        <v>162</v>
      </c>
      <c r="M21" s="862"/>
      <c r="N21" s="32"/>
      <c r="O21" s="109">
        <f>125.37/111.82</f>
        <v>1.1211768914326596</v>
      </c>
      <c r="P21" s="40" t="s">
        <v>161</v>
      </c>
      <c r="Q21" s="832">
        <f t="shared" si="0"/>
        <v>681690633.15545988</v>
      </c>
      <c r="R21" s="833"/>
      <c r="S21" s="663"/>
      <c r="T21" s="663"/>
      <c r="U21" s="663"/>
    </row>
    <row r="22" spans="2:21" ht="30" customHeight="1" x14ac:dyDescent="0.2">
      <c r="B22" s="294"/>
      <c r="C22" s="296"/>
      <c r="D22" s="854" t="s">
        <v>143</v>
      </c>
      <c r="E22" s="855"/>
      <c r="F22" s="79" t="s">
        <v>144</v>
      </c>
      <c r="G22" s="771">
        <v>872199750</v>
      </c>
      <c r="H22" s="827"/>
      <c r="I22" s="772"/>
      <c r="J22" s="870"/>
      <c r="K22" s="870"/>
      <c r="L22" s="862" t="s">
        <v>163</v>
      </c>
      <c r="M22" s="862"/>
      <c r="N22" s="32"/>
      <c r="O22" s="109">
        <f>125.37/111.82</f>
        <v>1.1211768914326596</v>
      </c>
      <c r="P22" s="40" t="s">
        <v>161</v>
      </c>
      <c r="Q22" s="832">
        <f t="shared" si="0"/>
        <v>777932328.66714525</v>
      </c>
      <c r="R22" s="833"/>
      <c r="S22" s="663"/>
      <c r="T22" s="663"/>
      <c r="U22" s="663"/>
    </row>
    <row r="23" spans="2:21" ht="30" customHeight="1" x14ac:dyDescent="0.2">
      <c r="B23" s="294"/>
      <c r="C23" s="296"/>
      <c r="D23" s="854" t="s">
        <v>143</v>
      </c>
      <c r="E23" s="855"/>
      <c r="F23" s="79" t="s">
        <v>144</v>
      </c>
      <c r="G23" s="771">
        <v>19781458</v>
      </c>
      <c r="H23" s="827"/>
      <c r="I23" s="772"/>
      <c r="J23" s="870"/>
      <c r="K23" s="870"/>
      <c r="L23" s="862" t="s">
        <v>163</v>
      </c>
      <c r="M23" s="862"/>
      <c r="N23" s="32"/>
      <c r="O23" s="109">
        <f>125.37/111.82</f>
        <v>1.1211768914326596</v>
      </c>
      <c r="P23" s="40" t="s">
        <v>161</v>
      </c>
      <c r="Q23" s="832">
        <f t="shared" si="0"/>
        <v>17643476.378399935</v>
      </c>
      <c r="R23" s="833"/>
      <c r="S23" s="663"/>
      <c r="T23" s="663"/>
      <c r="U23" s="663"/>
    </row>
    <row r="24" spans="2:21" ht="30" customHeight="1" x14ac:dyDescent="0.2">
      <c r="B24" s="294"/>
      <c r="C24" s="296"/>
      <c r="D24" s="854" t="s">
        <v>143</v>
      </c>
      <c r="E24" s="855"/>
      <c r="F24" s="79" t="s">
        <v>144</v>
      </c>
      <c r="G24" s="771">
        <v>686624625</v>
      </c>
      <c r="H24" s="827"/>
      <c r="I24" s="772"/>
      <c r="J24" s="869"/>
      <c r="K24" s="869"/>
      <c r="L24" s="862" t="s">
        <v>164</v>
      </c>
      <c r="M24" s="862"/>
      <c r="N24" s="32"/>
      <c r="O24" s="109">
        <f>125.37/111.82</f>
        <v>1.1211768914326596</v>
      </c>
      <c r="P24" s="40" t="s">
        <v>161</v>
      </c>
      <c r="Q24" s="832">
        <f t="shared" si="0"/>
        <v>612414178.57142854</v>
      </c>
      <c r="R24" s="833"/>
      <c r="S24" s="663"/>
      <c r="T24" s="663"/>
      <c r="U24" s="663"/>
    </row>
    <row r="25" spans="2:21" ht="30" customHeight="1" x14ac:dyDescent="0.2">
      <c r="B25" s="294"/>
      <c r="C25" s="296"/>
      <c r="D25" s="854" t="s">
        <v>143</v>
      </c>
      <c r="E25" s="855"/>
      <c r="F25" s="79" t="s">
        <v>144</v>
      </c>
      <c r="G25" s="771">
        <v>2047764587</v>
      </c>
      <c r="H25" s="827"/>
      <c r="I25" s="772"/>
      <c r="J25" s="862"/>
      <c r="K25" s="862"/>
      <c r="L25" s="856" t="s">
        <v>165</v>
      </c>
      <c r="M25" s="856"/>
      <c r="N25" s="32"/>
      <c r="O25" s="109">
        <f>126.15/111.82</f>
        <v>1.1281523877660526</v>
      </c>
      <c r="P25" s="40" t="s">
        <v>166</v>
      </c>
      <c r="Q25" s="832">
        <f t="shared" si="0"/>
        <v>1815148918.8929052</v>
      </c>
      <c r="R25" s="833"/>
      <c r="S25" s="663"/>
      <c r="T25" s="663"/>
      <c r="U25" s="663"/>
    </row>
    <row r="26" spans="2:21" ht="30" customHeight="1" x14ac:dyDescent="0.2">
      <c r="B26" s="294"/>
      <c r="C26" s="296"/>
      <c r="D26" s="854" t="s">
        <v>143</v>
      </c>
      <c r="E26" s="855"/>
      <c r="F26" s="79" t="s">
        <v>144</v>
      </c>
      <c r="G26" s="771">
        <v>3071646881</v>
      </c>
      <c r="H26" s="827"/>
      <c r="I26" s="772"/>
      <c r="J26" s="869"/>
      <c r="K26" s="869"/>
      <c r="L26" s="856" t="s">
        <v>167</v>
      </c>
      <c r="M26" s="856"/>
      <c r="N26" s="32"/>
      <c r="O26" s="109">
        <f>126.15/111.82</f>
        <v>1.1281523877660526</v>
      </c>
      <c r="P26" s="40" t="s">
        <v>166</v>
      </c>
      <c r="Q26" s="832">
        <f t="shared" si="0"/>
        <v>2722723378.7825603</v>
      </c>
      <c r="R26" s="833"/>
      <c r="S26" s="663"/>
      <c r="T26" s="663"/>
      <c r="U26" s="663"/>
    </row>
    <row r="27" spans="2:21" ht="30" customHeight="1" x14ac:dyDescent="0.2">
      <c r="B27" s="294"/>
      <c r="C27" s="296"/>
      <c r="D27" s="854" t="s">
        <v>143</v>
      </c>
      <c r="E27" s="855"/>
      <c r="F27" s="79" t="s">
        <v>144</v>
      </c>
      <c r="G27" s="771">
        <v>3071646881</v>
      </c>
      <c r="H27" s="827"/>
      <c r="I27" s="772"/>
      <c r="J27" s="864"/>
      <c r="K27" s="862"/>
      <c r="L27" s="856" t="s">
        <v>168</v>
      </c>
      <c r="M27" s="856"/>
      <c r="N27" s="32"/>
      <c r="O27" s="109">
        <f>127.78/111.82</f>
        <v>1.1427293865140404</v>
      </c>
      <c r="P27" s="40" t="s">
        <v>169</v>
      </c>
      <c r="Q27" s="832">
        <f t="shared" si="0"/>
        <v>2687991502.8441072</v>
      </c>
      <c r="R27" s="833"/>
      <c r="S27" s="869"/>
      <c r="T27" s="869"/>
      <c r="U27" s="869"/>
    </row>
    <row r="28" spans="2:21" ht="30" customHeight="1" x14ac:dyDescent="0.2">
      <c r="B28" s="294"/>
      <c r="C28" s="296"/>
      <c r="D28" s="854" t="s">
        <v>143</v>
      </c>
      <c r="E28" s="855"/>
      <c r="F28" s="79" t="s">
        <v>144</v>
      </c>
      <c r="G28" s="771">
        <v>1769000000</v>
      </c>
      <c r="H28" s="827"/>
      <c r="I28" s="772"/>
      <c r="J28" s="864"/>
      <c r="K28" s="862"/>
      <c r="L28" s="856" t="s">
        <v>170</v>
      </c>
      <c r="M28" s="856"/>
      <c r="N28" s="32"/>
      <c r="O28" s="109">
        <f>127.78/111.82</f>
        <v>1.1427293865140404</v>
      </c>
      <c r="P28" s="40" t="s">
        <v>169</v>
      </c>
      <c r="Q28" s="832">
        <f t="shared" si="0"/>
        <v>1548048051.3382375</v>
      </c>
      <c r="R28" s="833"/>
      <c r="S28" s="869"/>
      <c r="T28" s="869"/>
      <c r="U28" s="869"/>
    </row>
    <row r="29" spans="2:21" ht="30" customHeight="1" x14ac:dyDescent="0.2">
      <c r="B29" s="294"/>
      <c r="C29" s="296"/>
      <c r="D29" s="854" t="s">
        <v>143</v>
      </c>
      <c r="E29" s="855"/>
      <c r="F29" s="79" t="s">
        <v>144</v>
      </c>
      <c r="G29" s="771">
        <v>2653500000</v>
      </c>
      <c r="H29" s="827"/>
      <c r="I29" s="772"/>
      <c r="J29" s="864"/>
      <c r="K29" s="862"/>
      <c r="L29" s="856" t="s">
        <v>171</v>
      </c>
      <c r="M29" s="856"/>
      <c r="N29" s="32"/>
      <c r="O29" s="109">
        <f>127.78/111.82</f>
        <v>1.1427293865140404</v>
      </c>
      <c r="P29" s="40" t="s">
        <v>169</v>
      </c>
      <c r="Q29" s="832">
        <f t="shared" si="0"/>
        <v>2322072077.0073562</v>
      </c>
      <c r="R29" s="833"/>
      <c r="S29" s="869"/>
      <c r="T29" s="869"/>
      <c r="U29" s="869"/>
    </row>
    <row r="30" spans="2:21" ht="30" customHeight="1" x14ac:dyDescent="0.2">
      <c r="B30" s="294"/>
      <c r="C30" s="296"/>
      <c r="D30" s="854" t="s">
        <v>143</v>
      </c>
      <c r="E30" s="855"/>
      <c r="F30" s="79" t="s">
        <v>144</v>
      </c>
      <c r="G30" s="771">
        <v>2653500000</v>
      </c>
      <c r="H30" s="827"/>
      <c r="I30" s="772"/>
      <c r="J30" s="862"/>
      <c r="K30" s="862"/>
      <c r="L30" s="856" t="s">
        <v>172</v>
      </c>
      <c r="M30" s="856"/>
      <c r="N30" s="32"/>
      <c r="O30" s="109">
        <f>129.41/111.82</f>
        <v>1.1573063852620282</v>
      </c>
      <c r="P30" s="40" t="s">
        <v>173</v>
      </c>
      <c r="Q30" s="832">
        <f t="shared" si="0"/>
        <v>2292824124.8744302</v>
      </c>
      <c r="R30" s="833"/>
      <c r="S30" s="869"/>
      <c r="T30" s="869"/>
      <c r="U30" s="869"/>
    </row>
    <row r="31" spans="2:21" ht="30" customHeight="1" x14ac:dyDescent="0.2">
      <c r="B31" s="294"/>
      <c r="C31" s="296"/>
      <c r="D31" s="854" t="s">
        <v>143</v>
      </c>
      <c r="E31" s="855"/>
      <c r="F31" s="79" t="s">
        <v>144</v>
      </c>
      <c r="G31" s="771">
        <v>2465000000</v>
      </c>
      <c r="H31" s="827"/>
      <c r="I31" s="772"/>
      <c r="J31" s="862"/>
      <c r="K31" s="862"/>
      <c r="L31" s="856" t="s">
        <v>174</v>
      </c>
      <c r="M31" s="856"/>
      <c r="N31" s="32"/>
      <c r="O31" s="109">
        <f>129.41/111.82</f>
        <v>1.1573063852620282</v>
      </c>
      <c r="P31" s="40" t="s">
        <v>173</v>
      </c>
      <c r="Q31" s="832">
        <f t="shared" si="0"/>
        <v>2129945908.3532958</v>
      </c>
      <c r="R31" s="833"/>
      <c r="S31" s="869"/>
      <c r="T31" s="869"/>
      <c r="U31" s="869"/>
    </row>
    <row r="32" spans="2:21" ht="30" customHeight="1" x14ac:dyDescent="0.2">
      <c r="B32" s="294"/>
      <c r="C32" s="296"/>
      <c r="D32" s="854" t="s">
        <v>143</v>
      </c>
      <c r="E32" s="855"/>
      <c r="F32" s="79" t="s">
        <v>144</v>
      </c>
      <c r="G32" s="771">
        <v>3697500000</v>
      </c>
      <c r="H32" s="827"/>
      <c r="I32" s="772"/>
      <c r="J32" s="869"/>
      <c r="K32" s="869"/>
      <c r="L32" s="856" t="s">
        <v>175</v>
      </c>
      <c r="M32" s="856"/>
      <c r="N32" s="32"/>
      <c r="O32" s="109">
        <f>129.41/111.82</f>
        <v>1.1573063852620282</v>
      </c>
      <c r="P32" s="40" t="s">
        <v>173</v>
      </c>
      <c r="Q32" s="832">
        <f t="shared" si="0"/>
        <v>3194918862.5299435</v>
      </c>
      <c r="R32" s="833"/>
      <c r="S32" s="869"/>
      <c r="T32" s="869"/>
      <c r="U32" s="869"/>
    </row>
    <row r="33" spans="2:21" ht="30" customHeight="1" x14ac:dyDescent="0.2">
      <c r="B33" s="294"/>
      <c r="C33" s="296"/>
      <c r="D33" s="854" t="s">
        <v>143</v>
      </c>
      <c r="E33" s="855"/>
      <c r="F33" s="79" t="s">
        <v>144</v>
      </c>
      <c r="G33" s="771">
        <v>3549440000</v>
      </c>
      <c r="H33" s="827"/>
      <c r="I33" s="772"/>
      <c r="J33" s="864"/>
      <c r="K33" s="862"/>
      <c r="L33" s="856" t="s">
        <v>176</v>
      </c>
      <c r="M33" s="856"/>
      <c r="N33" s="32"/>
      <c r="O33" s="109">
        <f>129.41/111.82</f>
        <v>1.1573063852620282</v>
      </c>
      <c r="P33" s="40" t="s">
        <v>173</v>
      </c>
      <c r="Q33" s="832">
        <f t="shared" si="0"/>
        <v>3066983855.9616723</v>
      </c>
      <c r="R33" s="833"/>
      <c r="S33" s="869"/>
      <c r="T33" s="869"/>
      <c r="U33" s="869"/>
    </row>
    <row r="34" spans="2:21" ht="30" customHeight="1" x14ac:dyDescent="0.2">
      <c r="B34" s="294"/>
      <c r="C34" s="296"/>
      <c r="D34" s="854" t="s">
        <v>143</v>
      </c>
      <c r="E34" s="855"/>
      <c r="F34" s="79" t="s">
        <v>144</v>
      </c>
      <c r="G34" s="771">
        <v>15478119</v>
      </c>
      <c r="H34" s="827"/>
      <c r="I34" s="772"/>
      <c r="J34" s="862"/>
      <c r="K34" s="862"/>
      <c r="L34" s="856" t="s">
        <v>177</v>
      </c>
      <c r="M34" s="856"/>
      <c r="N34" s="32"/>
      <c r="O34" s="109">
        <f>130.63/111.82</f>
        <v>1.1682167769629763</v>
      </c>
      <c r="P34" s="40" t="s">
        <v>178</v>
      </c>
      <c r="Q34" s="832">
        <f t="shared" si="0"/>
        <v>13249355.17553395</v>
      </c>
      <c r="R34" s="833"/>
      <c r="S34" s="869"/>
      <c r="T34" s="869"/>
      <c r="U34" s="869"/>
    </row>
    <row r="35" spans="2:21" ht="30" customHeight="1" x14ac:dyDescent="0.2">
      <c r="B35" s="294"/>
      <c r="C35" s="296"/>
      <c r="D35" s="854" t="s">
        <v>143</v>
      </c>
      <c r="E35" s="855"/>
      <c r="F35" s="79" t="s">
        <v>144</v>
      </c>
      <c r="G35" s="771">
        <v>2068530699</v>
      </c>
      <c r="H35" s="827"/>
      <c r="I35" s="772"/>
      <c r="J35" s="862"/>
      <c r="K35" s="862"/>
      <c r="L35" s="856" t="s">
        <v>179</v>
      </c>
      <c r="M35" s="856"/>
      <c r="N35" s="32"/>
      <c r="O35" s="109">
        <f>130.63/111.82</f>
        <v>1.1682167769629763</v>
      </c>
      <c r="P35" s="40" t="s">
        <v>178</v>
      </c>
      <c r="Q35" s="832">
        <f t="shared" si="0"/>
        <v>1770673679.5696239</v>
      </c>
      <c r="R35" s="833"/>
      <c r="S35" s="869"/>
      <c r="T35" s="869"/>
      <c r="U35" s="869"/>
    </row>
    <row r="36" spans="2:21" ht="30" customHeight="1" x14ac:dyDescent="0.2">
      <c r="B36" s="294"/>
      <c r="C36" s="296"/>
      <c r="D36" s="854" t="s">
        <v>143</v>
      </c>
      <c r="E36" s="855"/>
      <c r="F36" s="79" t="s">
        <v>144</v>
      </c>
      <c r="G36" s="771">
        <v>3102796048</v>
      </c>
      <c r="H36" s="827"/>
      <c r="I36" s="772"/>
      <c r="J36" s="862"/>
      <c r="K36" s="862"/>
      <c r="L36" s="856" t="s">
        <v>180</v>
      </c>
      <c r="M36" s="856"/>
      <c r="N36" s="32"/>
      <c r="O36" s="109">
        <f>130.63/111.82</f>
        <v>1.1682167769629763</v>
      </c>
      <c r="P36" s="40" t="s">
        <v>178</v>
      </c>
      <c r="Q36" s="832">
        <f t="shared" si="0"/>
        <v>2656010518.9264331</v>
      </c>
      <c r="R36" s="833"/>
      <c r="S36" s="869"/>
      <c r="T36" s="869"/>
      <c r="U36" s="869"/>
    </row>
    <row r="37" spans="2:21" ht="30" customHeight="1" x14ac:dyDescent="0.2">
      <c r="B37" s="294"/>
      <c r="C37" s="296"/>
      <c r="D37" s="854" t="s">
        <v>143</v>
      </c>
      <c r="E37" s="855"/>
      <c r="F37" s="79" t="s">
        <v>144</v>
      </c>
      <c r="G37" s="771">
        <v>3144320000</v>
      </c>
      <c r="H37" s="827"/>
      <c r="I37" s="772"/>
      <c r="J37" s="864"/>
      <c r="K37" s="862"/>
      <c r="L37" s="856" t="s">
        <v>181</v>
      </c>
      <c r="M37" s="856"/>
      <c r="N37" s="32"/>
      <c r="O37" s="109">
        <f>130.63/111.82</f>
        <v>1.1682167769629763</v>
      </c>
      <c r="P37" s="40" t="s">
        <v>178</v>
      </c>
      <c r="Q37" s="832">
        <f t="shared" si="0"/>
        <v>2691555250.7081065</v>
      </c>
      <c r="R37" s="833"/>
      <c r="S37" s="869"/>
      <c r="T37" s="869"/>
      <c r="U37" s="869"/>
    </row>
    <row r="38" spans="2:21" ht="30" customHeight="1" x14ac:dyDescent="0.2">
      <c r="B38" s="294"/>
      <c r="C38" s="296"/>
      <c r="D38" s="854" t="s">
        <v>143</v>
      </c>
      <c r="E38" s="855"/>
      <c r="F38" s="79" t="s">
        <v>144</v>
      </c>
      <c r="G38" s="771">
        <v>2453430908</v>
      </c>
      <c r="H38" s="827"/>
      <c r="I38" s="772"/>
      <c r="J38" s="862"/>
      <c r="K38" s="862"/>
      <c r="L38" s="856" t="s">
        <v>182</v>
      </c>
      <c r="M38" s="856"/>
      <c r="N38" s="32"/>
      <c r="O38" s="109">
        <f>131.28/111.82</f>
        <v>1.1740296905741372</v>
      </c>
      <c r="P38" s="40" t="s">
        <v>183</v>
      </c>
      <c r="Q38" s="832">
        <f t="shared" si="0"/>
        <v>2089752011.9786713</v>
      </c>
      <c r="R38" s="833"/>
      <c r="S38" s="869"/>
      <c r="T38" s="869"/>
      <c r="U38" s="869"/>
    </row>
    <row r="39" spans="2:21" ht="30" customHeight="1" x14ac:dyDescent="0.2">
      <c r="B39" s="294"/>
      <c r="C39" s="296"/>
      <c r="D39" s="854" t="s">
        <v>143</v>
      </c>
      <c r="E39" s="855"/>
      <c r="F39" s="79" t="s">
        <v>144</v>
      </c>
      <c r="G39" s="771">
        <v>3884800000</v>
      </c>
      <c r="H39" s="827"/>
      <c r="I39" s="772"/>
      <c r="J39" s="862"/>
      <c r="K39" s="862"/>
      <c r="L39" s="856" t="s">
        <v>184</v>
      </c>
      <c r="M39" s="856"/>
      <c r="N39" s="32"/>
      <c r="O39" s="109">
        <f>131.28/111.82</f>
        <v>1.1740296905741372</v>
      </c>
      <c r="P39" s="40" t="s">
        <v>183</v>
      </c>
      <c r="Q39" s="832">
        <f t="shared" si="0"/>
        <v>3308945277.2699566</v>
      </c>
      <c r="R39" s="833"/>
      <c r="S39" s="869"/>
      <c r="T39" s="869"/>
      <c r="U39" s="869"/>
    </row>
    <row r="40" spans="2:21" ht="30" customHeight="1" x14ac:dyDescent="0.2">
      <c r="B40" s="294"/>
      <c r="C40" s="296"/>
      <c r="D40" s="854" t="s">
        <v>143</v>
      </c>
      <c r="E40" s="855"/>
      <c r="F40" s="79" t="s">
        <v>144</v>
      </c>
      <c r="G40" s="771">
        <v>3680146362</v>
      </c>
      <c r="H40" s="827"/>
      <c r="I40" s="772"/>
      <c r="J40" s="862"/>
      <c r="K40" s="862"/>
      <c r="L40" s="856" t="s">
        <v>184</v>
      </c>
      <c r="M40" s="856"/>
      <c r="N40" s="32"/>
      <c r="O40" s="109">
        <f>131.28/111.82</f>
        <v>1.1740296905741372</v>
      </c>
      <c r="P40" s="40" t="s">
        <v>183</v>
      </c>
      <c r="Q40" s="832">
        <f t="shared" si="0"/>
        <v>3134628017.9680066</v>
      </c>
      <c r="R40" s="833"/>
      <c r="S40" s="869"/>
      <c r="T40" s="869"/>
      <c r="U40" s="869"/>
    </row>
    <row r="41" spans="2:21" ht="30" customHeight="1" x14ac:dyDescent="0.2">
      <c r="B41" s="294"/>
      <c r="C41" s="296"/>
      <c r="D41" s="854" t="s">
        <v>143</v>
      </c>
      <c r="E41" s="855"/>
      <c r="F41" s="79" t="s">
        <v>144</v>
      </c>
      <c r="G41" s="771">
        <v>1524124667</v>
      </c>
      <c r="H41" s="827"/>
      <c r="I41" s="772"/>
      <c r="J41" s="862"/>
      <c r="K41" s="862"/>
      <c r="L41" s="856" t="s">
        <v>185</v>
      </c>
      <c r="M41" s="856"/>
      <c r="N41" s="32"/>
      <c r="O41" s="109">
        <f>131.95/111.82</f>
        <v>1.1800214630656412</v>
      </c>
      <c r="P41" s="40" t="s">
        <v>186</v>
      </c>
      <c r="Q41" s="832">
        <f t="shared" si="0"/>
        <v>1291607580.6285715</v>
      </c>
      <c r="R41" s="833"/>
      <c r="S41" s="869"/>
      <c r="T41" s="869"/>
      <c r="U41" s="869"/>
    </row>
    <row r="42" spans="2:21" ht="30" customHeight="1" x14ac:dyDescent="0.2">
      <c r="B42" s="294"/>
      <c r="C42" s="296"/>
      <c r="D42" s="854" t="s">
        <v>143</v>
      </c>
      <c r="E42" s="855"/>
      <c r="F42" s="79" t="s">
        <v>144</v>
      </c>
      <c r="G42" s="863">
        <v>2286187000</v>
      </c>
      <c r="H42" s="863"/>
      <c r="I42" s="863"/>
      <c r="J42" s="862"/>
      <c r="K42" s="862"/>
      <c r="L42" s="856" t="s">
        <v>187</v>
      </c>
      <c r="M42" s="856"/>
      <c r="N42" s="32"/>
      <c r="O42" s="109">
        <f>131.95/111.82</f>
        <v>1.1800214630656412</v>
      </c>
      <c r="P42" s="40" t="s">
        <v>186</v>
      </c>
      <c r="Q42" s="832">
        <f t="shared" si="0"/>
        <v>1937411370.5191362</v>
      </c>
      <c r="R42" s="833"/>
      <c r="S42" s="663"/>
      <c r="T42" s="663"/>
      <c r="U42" s="663"/>
    </row>
    <row r="43" spans="2:21" ht="30" customHeight="1" x14ac:dyDescent="0.2">
      <c r="B43" s="294"/>
      <c r="C43" s="296"/>
      <c r="D43" s="854" t="s">
        <v>143</v>
      </c>
      <c r="E43" s="855"/>
      <c r="F43" s="79" t="s">
        <v>144</v>
      </c>
      <c r="G43" s="863">
        <v>2172591291</v>
      </c>
      <c r="H43" s="863"/>
      <c r="I43" s="863"/>
      <c r="J43" s="862"/>
      <c r="K43" s="862"/>
      <c r="L43" s="856" t="s">
        <v>187</v>
      </c>
      <c r="M43" s="856"/>
      <c r="N43" s="32"/>
      <c r="O43" s="109">
        <f>131.95/111.82</f>
        <v>1.1800214630656412</v>
      </c>
      <c r="P43" s="40" t="s">
        <v>186</v>
      </c>
      <c r="Q43" s="832">
        <f t="shared" si="0"/>
        <v>1841145571.501478</v>
      </c>
      <c r="R43" s="833"/>
      <c r="S43" s="663"/>
      <c r="T43" s="663"/>
      <c r="U43" s="663"/>
    </row>
    <row r="44" spans="2:21" ht="30" customHeight="1" x14ac:dyDescent="0.2">
      <c r="B44" s="294"/>
      <c r="C44" s="296"/>
      <c r="D44" s="854" t="s">
        <v>143</v>
      </c>
      <c r="E44" s="855"/>
      <c r="F44" s="79" t="s">
        <v>144</v>
      </c>
      <c r="G44" s="863">
        <v>2300677333</v>
      </c>
      <c r="H44" s="863"/>
      <c r="I44" s="863"/>
      <c r="J44" s="862"/>
      <c r="K44" s="862"/>
      <c r="L44" s="856" t="s">
        <v>188</v>
      </c>
      <c r="M44" s="856"/>
      <c r="N44" s="41"/>
      <c r="O44" s="109">
        <f>132.58/111.82</f>
        <v>1.1856555177964587</v>
      </c>
      <c r="P44" s="40" t="s">
        <v>189</v>
      </c>
      <c r="Q44" s="832">
        <f t="shared" si="0"/>
        <v>1940426454.7900133</v>
      </c>
      <c r="R44" s="833"/>
      <c r="S44" s="869"/>
      <c r="T44" s="869"/>
      <c r="U44" s="869"/>
    </row>
    <row r="45" spans="2:21" ht="30" customHeight="1" x14ac:dyDescent="0.2">
      <c r="B45" s="294"/>
      <c r="C45" s="296"/>
      <c r="D45" s="854" t="s">
        <v>143</v>
      </c>
      <c r="E45" s="855"/>
      <c r="F45" s="79" t="s">
        <v>144</v>
      </c>
      <c r="G45" s="863">
        <v>3451016000</v>
      </c>
      <c r="H45" s="863"/>
      <c r="I45" s="863"/>
      <c r="J45" s="862"/>
      <c r="K45" s="862"/>
      <c r="L45" s="856" t="s">
        <v>190</v>
      </c>
      <c r="M45" s="856" t="s">
        <v>190</v>
      </c>
      <c r="N45" s="41"/>
      <c r="O45" s="109">
        <f>132.58/111.82</f>
        <v>1.1856555177964587</v>
      </c>
      <c r="P45" s="40" t="s">
        <v>189</v>
      </c>
      <c r="Q45" s="832">
        <f t="shared" si="0"/>
        <v>2910639682.6067276</v>
      </c>
      <c r="R45" s="833"/>
      <c r="S45" s="869"/>
      <c r="T45" s="869"/>
      <c r="U45" s="869"/>
    </row>
    <row r="46" spans="2:21" ht="30" customHeight="1" x14ac:dyDescent="0.2">
      <c r="B46" s="294"/>
      <c r="C46" s="296"/>
      <c r="D46" s="854" t="s">
        <v>143</v>
      </c>
      <c r="E46" s="855"/>
      <c r="F46" s="79" t="s">
        <v>144</v>
      </c>
      <c r="G46" s="863">
        <v>3451016000</v>
      </c>
      <c r="H46" s="863"/>
      <c r="I46" s="863"/>
      <c r="J46" s="862"/>
      <c r="K46" s="862"/>
      <c r="L46" s="856" t="s">
        <v>191</v>
      </c>
      <c r="M46" s="856" t="s">
        <v>191</v>
      </c>
      <c r="N46" s="41"/>
      <c r="O46" s="109">
        <f>132.58/111.82</f>
        <v>1.1856555177964587</v>
      </c>
      <c r="P46" s="40" t="s">
        <v>189</v>
      </c>
      <c r="Q46" s="832">
        <f t="shared" si="0"/>
        <v>2910639682.6067276</v>
      </c>
      <c r="R46" s="833"/>
      <c r="S46" s="869"/>
      <c r="T46" s="869"/>
      <c r="U46" s="869"/>
    </row>
    <row r="47" spans="2:21" ht="30" customHeight="1" x14ac:dyDescent="0.2">
      <c r="B47" s="294"/>
      <c r="C47" s="296"/>
      <c r="D47" s="854" t="s">
        <v>143</v>
      </c>
      <c r="E47" s="855"/>
      <c r="F47" s="79" t="s">
        <v>144</v>
      </c>
      <c r="G47" s="863">
        <v>1592666667</v>
      </c>
      <c r="H47" s="863"/>
      <c r="I47" s="863"/>
      <c r="J47" s="862"/>
      <c r="K47" s="862"/>
      <c r="L47" s="856">
        <v>42594</v>
      </c>
      <c r="M47" s="856">
        <v>42594</v>
      </c>
      <c r="N47" s="41"/>
      <c r="O47" s="109">
        <f>133.27/111.82</f>
        <v>1.1918261491683064</v>
      </c>
      <c r="P47" s="40" t="s">
        <v>192</v>
      </c>
      <c r="Q47" s="832">
        <f t="shared" si="0"/>
        <v>1336324654.4904327</v>
      </c>
      <c r="R47" s="833"/>
      <c r="S47" s="869"/>
      <c r="T47" s="869"/>
      <c r="U47" s="869"/>
    </row>
    <row r="48" spans="2:21" ht="30" customHeight="1" x14ac:dyDescent="0.2">
      <c r="B48" s="294"/>
      <c r="C48" s="296"/>
      <c r="D48" s="854" t="s">
        <v>143</v>
      </c>
      <c r="E48" s="855"/>
      <c r="F48" s="79" t="s">
        <v>144</v>
      </c>
      <c r="G48" s="863">
        <v>733125000</v>
      </c>
      <c r="H48" s="863"/>
      <c r="I48" s="863"/>
      <c r="J48" s="862"/>
      <c r="K48" s="862"/>
      <c r="L48" s="856">
        <v>42601</v>
      </c>
      <c r="M48" s="856">
        <v>42601</v>
      </c>
      <c r="N48" s="41"/>
      <c r="O48" s="109">
        <f>133.27/111.82</f>
        <v>1.1918261491683064</v>
      </c>
      <c r="P48" s="40" t="s">
        <v>192</v>
      </c>
      <c r="Q48" s="832">
        <f t="shared" si="0"/>
        <v>615127466.79672837</v>
      </c>
      <c r="R48" s="833"/>
      <c r="S48" s="869"/>
      <c r="T48" s="869"/>
      <c r="U48" s="869"/>
    </row>
    <row r="49" spans="2:21" ht="30" customHeight="1" x14ac:dyDescent="0.2">
      <c r="B49" s="294"/>
      <c r="C49" s="296"/>
      <c r="D49" s="854" t="s">
        <v>143</v>
      </c>
      <c r="E49" s="855"/>
      <c r="F49" s="79" t="s">
        <v>144</v>
      </c>
      <c r="G49" s="863">
        <v>2360000000</v>
      </c>
      <c r="H49" s="863"/>
      <c r="I49" s="863"/>
      <c r="J49" s="862"/>
      <c r="K49" s="862"/>
      <c r="L49" s="856">
        <v>42613</v>
      </c>
      <c r="M49" s="856">
        <v>42613</v>
      </c>
      <c r="N49" s="41"/>
      <c r="O49" s="109">
        <f>133.27/111.82</f>
        <v>1.1918261491683064</v>
      </c>
      <c r="P49" s="40" t="s">
        <v>192</v>
      </c>
      <c r="Q49" s="832">
        <f t="shared" si="0"/>
        <v>1980154573.4223752</v>
      </c>
      <c r="R49" s="833"/>
      <c r="S49" s="869"/>
      <c r="T49" s="869"/>
      <c r="U49" s="869"/>
    </row>
    <row r="50" spans="2:21" ht="30" customHeight="1" x14ac:dyDescent="0.2">
      <c r="B50" s="294"/>
      <c r="C50" s="296"/>
      <c r="D50" s="854" t="s">
        <v>143</v>
      </c>
      <c r="E50" s="855"/>
      <c r="F50" s="79" t="s">
        <v>144</v>
      </c>
      <c r="G50" s="863">
        <v>1655875000</v>
      </c>
      <c r="H50" s="863"/>
      <c r="I50" s="863"/>
      <c r="J50" s="862"/>
      <c r="K50" s="862"/>
      <c r="L50" s="856">
        <v>42613</v>
      </c>
      <c r="M50" s="856">
        <v>42613</v>
      </c>
      <c r="N50" s="41"/>
      <c r="O50" s="109">
        <f>133.27/111.82</f>
        <v>1.1918261491683064</v>
      </c>
      <c r="P50" s="40" t="s">
        <v>192</v>
      </c>
      <c r="Q50" s="832">
        <f t="shared" si="0"/>
        <v>1389359514.5193965</v>
      </c>
      <c r="R50" s="833"/>
      <c r="S50" s="869"/>
      <c r="T50" s="869"/>
      <c r="U50" s="869"/>
    </row>
    <row r="51" spans="2:21" ht="30" customHeight="1" x14ac:dyDescent="0.2">
      <c r="B51" s="294"/>
      <c r="C51" s="296"/>
      <c r="D51" s="854" t="s">
        <v>143</v>
      </c>
      <c r="E51" s="855"/>
      <c r="F51" s="79" t="s">
        <v>144</v>
      </c>
      <c r="G51" s="863">
        <v>29000000</v>
      </c>
      <c r="H51" s="863"/>
      <c r="I51" s="863"/>
      <c r="J51" s="862"/>
      <c r="K51" s="862"/>
      <c r="L51" s="856">
        <v>42614</v>
      </c>
      <c r="M51" s="856">
        <v>42614</v>
      </c>
      <c r="N51" s="41"/>
      <c r="O51" s="109">
        <f>132.85/111.82</f>
        <v>1.1880701126810946</v>
      </c>
      <c r="P51" s="40" t="s">
        <v>193</v>
      </c>
      <c r="Q51" s="832">
        <f t="shared" si="0"/>
        <v>24409333.835152429</v>
      </c>
      <c r="R51" s="833"/>
      <c r="S51" s="869"/>
      <c r="T51" s="869"/>
      <c r="U51" s="869"/>
    </row>
    <row r="52" spans="2:21" ht="30" customHeight="1" x14ac:dyDescent="0.2">
      <c r="B52" s="294"/>
      <c r="C52" s="296"/>
      <c r="D52" s="854" t="s">
        <v>143</v>
      </c>
      <c r="E52" s="855"/>
      <c r="F52" s="79" t="s">
        <v>144</v>
      </c>
      <c r="G52" s="863">
        <v>600000000</v>
      </c>
      <c r="H52" s="863"/>
      <c r="I52" s="863"/>
      <c r="J52" s="862"/>
      <c r="K52" s="862"/>
      <c r="L52" s="856">
        <v>42627</v>
      </c>
      <c r="M52" s="856">
        <v>42627</v>
      </c>
      <c r="N52" s="41"/>
      <c r="O52" s="109">
        <f>132.85/111.82</f>
        <v>1.1880701126810946</v>
      </c>
      <c r="P52" s="40" t="s">
        <v>193</v>
      </c>
      <c r="Q52" s="832">
        <f t="shared" si="0"/>
        <v>505020700.0376364</v>
      </c>
      <c r="R52" s="833"/>
      <c r="S52" s="869"/>
      <c r="T52" s="869"/>
      <c r="U52" s="869"/>
    </row>
    <row r="53" spans="2:21" ht="30" customHeight="1" x14ac:dyDescent="0.2">
      <c r="B53" s="294"/>
      <c r="C53" s="296"/>
      <c r="D53" s="854" t="s">
        <v>143</v>
      </c>
      <c r="E53" s="855"/>
      <c r="F53" s="79" t="s">
        <v>144</v>
      </c>
      <c r="G53" s="863">
        <v>3570400000</v>
      </c>
      <c r="H53" s="863"/>
      <c r="I53" s="863"/>
      <c r="J53" s="862"/>
      <c r="K53" s="862"/>
      <c r="L53" s="856">
        <v>42629</v>
      </c>
      <c r="M53" s="856">
        <v>42629</v>
      </c>
      <c r="N53" s="41"/>
      <c r="O53" s="109">
        <f>132.85/111.82</f>
        <v>1.1880701126810946</v>
      </c>
      <c r="P53" s="40" t="s">
        <v>193</v>
      </c>
      <c r="Q53" s="832">
        <f t="shared" si="0"/>
        <v>3005209845.6906285</v>
      </c>
      <c r="R53" s="833"/>
      <c r="S53" s="869"/>
      <c r="T53" s="869"/>
      <c r="U53" s="869"/>
    </row>
    <row r="54" spans="2:21" ht="30" customHeight="1" x14ac:dyDescent="0.2">
      <c r="B54" s="294"/>
      <c r="C54" s="296"/>
      <c r="D54" s="854" t="s">
        <v>143</v>
      </c>
      <c r="E54" s="855"/>
      <c r="F54" s="79" t="s">
        <v>144</v>
      </c>
      <c r="G54" s="863">
        <v>1780266667</v>
      </c>
      <c r="H54" s="863"/>
      <c r="I54" s="863"/>
      <c r="J54" s="862"/>
      <c r="K54" s="862"/>
      <c r="L54" s="856">
        <v>42627</v>
      </c>
      <c r="M54" s="856">
        <v>42629</v>
      </c>
      <c r="N54" s="41"/>
      <c r="O54" s="109">
        <f>132.85/111.82</f>
        <v>1.1880701126810946</v>
      </c>
      <c r="P54" s="40" t="s">
        <v>193</v>
      </c>
      <c r="Q54" s="832">
        <f t="shared" si="0"/>
        <v>1498452530.7033496</v>
      </c>
      <c r="R54" s="833"/>
      <c r="S54" s="869"/>
      <c r="T54" s="869"/>
      <c r="U54" s="869"/>
    </row>
    <row r="55" spans="2:21" ht="30" customHeight="1" x14ac:dyDescent="0.2">
      <c r="B55" s="294"/>
      <c r="C55" s="296"/>
      <c r="D55" s="854" t="s">
        <v>143</v>
      </c>
      <c r="E55" s="855"/>
      <c r="F55" s="79" t="s">
        <v>144</v>
      </c>
      <c r="G55" s="863">
        <v>5000000000</v>
      </c>
      <c r="H55" s="863"/>
      <c r="I55" s="863"/>
      <c r="J55" s="862"/>
      <c r="K55" s="862"/>
      <c r="L55" s="856">
        <v>42657</v>
      </c>
      <c r="M55" s="856">
        <v>42657</v>
      </c>
      <c r="N55" s="41"/>
      <c r="O55" s="109">
        <f>132.78/111.82</f>
        <v>1.1874441065998929</v>
      </c>
      <c r="P55" s="40" t="s">
        <v>194</v>
      </c>
      <c r="Q55" s="832">
        <f t="shared" si="0"/>
        <v>4210724506.702816</v>
      </c>
      <c r="R55" s="833"/>
      <c r="S55" s="869"/>
      <c r="T55" s="869"/>
      <c r="U55" s="869"/>
    </row>
    <row r="56" spans="2:21" ht="30" customHeight="1" x14ac:dyDescent="0.2">
      <c r="B56" s="294"/>
      <c r="C56" s="296"/>
      <c r="D56" s="854" t="s">
        <v>143</v>
      </c>
      <c r="E56" s="855"/>
      <c r="F56" s="79" t="s">
        <v>144</v>
      </c>
      <c r="G56" s="863">
        <v>2900000000</v>
      </c>
      <c r="H56" s="863"/>
      <c r="I56" s="863"/>
      <c r="J56" s="862"/>
      <c r="K56" s="862"/>
      <c r="L56" s="856" t="s">
        <v>195</v>
      </c>
      <c r="M56" s="856" t="s">
        <v>195</v>
      </c>
      <c r="N56" s="41"/>
      <c r="O56" s="109">
        <f>132.78/111.82</f>
        <v>1.1874441065998929</v>
      </c>
      <c r="P56" s="40" t="s">
        <v>194</v>
      </c>
      <c r="Q56" s="832">
        <f t="shared" si="0"/>
        <v>2442220213.8876333</v>
      </c>
      <c r="R56" s="833"/>
      <c r="S56" s="869"/>
      <c r="T56" s="869"/>
      <c r="U56" s="869"/>
    </row>
    <row r="57" spans="2:21" ht="30" customHeight="1" x14ac:dyDescent="0.2">
      <c r="B57" s="294"/>
      <c r="C57" s="296"/>
      <c r="D57" s="854" t="s">
        <v>143</v>
      </c>
      <c r="E57" s="855"/>
      <c r="F57" s="79" t="s">
        <v>144</v>
      </c>
      <c r="G57" s="863">
        <v>3570400000</v>
      </c>
      <c r="H57" s="863"/>
      <c r="I57" s="863"/>
      <c r="J57" s="862"/>
      <c r="K57" s="862"/>
      <c r="L57" s="856" t="s">
        <v>196</v>
      </c>
      <c r="M57" s="856" t="s">
        <v>196</v>
      </c>
      <c r="N57" s="41"/>
      <c r="O57" s="109">
        <f>132.78/111.82</f>
        <v>1.1874441065998929</v>
      </c>
      <c r="P57" s="40" t="s">
        <v>194</v>
      </c>
      <c r="Q57" s="832">
        <f t="shared" si="0"/>
        <v>3006794155.746347</v>
      </c>
      <c r="R57" s="833"/>
      <c r="S57" s="869"/>
      <c r="T57" s="869"/>
      <c r="U57" s="869"/>
    </row>
    <row r="58" spans="2:21" ht="30" customHeight="1" x14ac:dyDescent="0.2">
      <c r="B58" s="294"/>
      <c r="C58" s="296"/>
      <c r="D58" s="854" t="s">
        <v>143</v>
      </c>
      <c r="E58" s="855"/>
      <c r="F58" s="79" t="s">
        <v>144</v>
      </c>
      <c r="G58" s="863">
        <v>5000000000</v>
      </c>
      <c r="H58" s="863"/>
      <c r="I58" s="863"/>
      <c r="J58" s="862"/>
      <c r="K58" s="862"/>
      <c r="L58" s="856" t="s">
        <v>197</v>
      </c>
      <c r="M58" s="856" t="s">
        <v>197</v>
      </c>
      <c r="N58" s="41"/>
      <c r="O58" s="109">
        <f>132.78/111.82</f>
        <v>1.1874441065998929</v>
      </c>
      <c r="P58" s="40" t="s">
        <v>194</v>
      </c>
      <c r="Q58" s="832">
        <f t="shared" si="0"/>
        <v>4210724506.702816</v>
      </c>
      <c r="R58" s="833"/>
      <c r="S58" s="867"/>
      <c r="T58" s="867"/>
      <c r="U58" s="867"/>
    </row>
    <row r="59" spans="2:21" ht="31.5" customHeight="1" x14ac:dyDescent="0.2">
      <c r="B59" s="294"/>
      <c r="C59" s="296"/>
      <c r="D59" s="854" t="s">
        <v>143</v>
      </c>
      <c r="E59" s="855"/>
      <c r="F59" s="79" t="s">
        <v>144</v>
      </c>
      <c r="G59" s="863">
        <v>433333333</v>
      </c>
      <c r="H59" s="863"/>
      <c r="I59" s="863"/>
      <c r="J59" s="862"/>
      <c r="K59" s="862"/>
      <c r="L59" s="856" t="s">
        <v>197</v>
      </c>
      <c r="M59" s="856" t="s">
        <v>197</v>
      </c>
      <c r="N59" s="41"/>
      <c r="O59" s="109">
        <f>132.78/111.82</f>
        <v>1.1874441065998929</v>
      </c>
      <c r="P59" s="40" t="s">
        <v>194</v>
      </c>
      <c r="Q59" s="832">
        <f t="shared" si="0"/>
        <v>364929456.96686244</v>
      </c>
      <c r="R59" s="833"/>
      <c r="S59" s="869"/>
      <c r="T59" s="869"/>
      <c r="U59" s="869"/>
    </row>
    <row r="60" spans="2:21" ht="27.75" customHeight="1" x14ac:dyDescent="0.2">
      <c r="B60" s="294"/>
      <c r="C60" s="296"/>
      <c r="D60" s="854" t="s">
        <v>143</v>
      </c>
      <c r="E60" s="855"/>
      <c r="F60" s="79" t="s">
        <v>144</v>
      </c>
      <c r="G60" s="863">
        <v>1260000000</v>
      </c>
      <c r="H60" s="863"/>
      <c r="I60" s="863"/>
      <c r="J60" s="862"/>
      <c r="K60" s="862"/>
      <c r="L60" s="856" t="s">
        <v>198</v>
      </c>
      <c r="M60" s="856" t="s">
        <v>198</v>
      </c>
      <c r="N60" s="41"/>
      <c r="O60" s="109">
        <f>132.7/111.82</f>
        <v>1.186728671078519</v>
      </c>
      <c r="P60" s="40" t="s">
        <v>199</v>
      </c>
      <c r="Q60" s="832">
        <f t="shared" si="0"/>
        <v>1061742275.8100981</v>
      </c>
      <c r="R60" s="833"/>
      <c r="S60" s="867"/>
      <c r="T60" s="867"/>
      <c r="U60" s="867"/>
    </row>
    <row r="61" spans="2:21" ht="31.5" customHeight="1" x14ac:dyDescent="0.2">
      <c r="B61" s="294"/>
      <c r="C61" s="296"/>
      <c r="D61" s="854" t="s">
        <v>143</v>
      </c>
      <c r="E61" s="855"/>
      <c r="F61" s="79" t="s">
        <v>144</v>
      </c>
      <c r="G61" s="863">
        <v>1890000000</v>
      </c>
      <c r="H61" s="863"/>
      <c r="I61" s="863"/>
      <c r="J61" s="868"/>
      <c r="K61" s="862"/>
      <c r="L61" s="856" t="s">
        <v>200</v>
      </c>
      <c r="M61" s="856" t="s">
        <v>200</v>
      </c>
      <c r="N61" s="41"/>
      <c r="O61" s="109">
        <f>132.7/111.82</f>
        <v>1.186728671078519</v>
      </c>
      <c r="P61" s="40" t="s">
        <v>199</v>
      </c>
      <c r="Q61" s="832">
        <f t="shared" si="0"/>
        <v>1592613413.715147</v>
      </c>
      <c r="R61" s="833"/>
      <c r="S61" s="869"/>
      <c r="T61" s="869"/>
      <c r="U61" s="869"/>
    </row>
    <row r="62" spans="2:21" ht="31.5" customHeight="1" x14ac:dyDescent="0.2">
      <c r="B62" s="294"/>
      <c r="C62" s="296"/>
      <c r="D62" s="854" t="s">
        <v>143</v>
      </c>
      <c r="E62" s="855"/>
      <c r="F62" s="79" t="s">
        <v>144</v>
      </c>
      <c r="G62" s="863">
        <v>1890000000</v>
      </c>
      <c r="H62" s="863"/>
      <c r="I62" s="863"/>
      <c r="J62" s="862"/>
      <c r="K62" s="862"/>
      <c r="L62" s="856" t="s">
        <v>201</v>
      </c>
      <c r="M62" s="856" t="s">
        <v>201</v>
      </c>
      <c r="N62" s="41"/>
      <c r="O62" s="109">
        <f>132.7/111.82</f>
        <v>1.186728671078519</v>
      </c>
      <c r="P62" s="40" t="s">
        <v>199</v>
      </c>
      <c r="Q62" s="832">
        <f t="shared" si="0"/>
        <v>1592613413.715147</v>
      </c>
      <c r="R62" s="833"/>
      <c r="S62" s="853"/>
      <c r="T62" s="853"/>
      <c r="U62" s="853"/>
    </row>
    <row r="63" spans="2:21" ht="31.5" customHeight="1" x14ac:dyDescent="0.2">
      <c r="B63" s="294"/>
      <c r="C63" s="296"/>
      <c r="D63" s="854" t="s">
        <v>143</v>
      </c>
      <c r="E63" s="855"/>
      <c r="F63" s="79" t="s">
        <v>144</v>
      </c>
      <c r="G63" s="863">
        <v>1440000000</v>
      </c>
      <c r="H63" s="863"/>
      <c r="I63" s="863"/>
      <c r="J63" s="862"/>
      <c r="K63" s="862"/>
      <c r="L63" s="856">
        <v>42755</v>
      </c>
      <c r="M63" s="856" t="s">
        <v>201</v>
      </c>
      <c r="N63" s="41"/>
      <c r="O63" s="109">
        <f>133.4/111.82</f>
        <v>1.1929887318905386</v>
      </c>
      <c r="P63" s="40" t="s">
        <v>202</v>
      </c>
      <c r="Q63" s="832">
        <f t="shared" si="0"/>
        <v>1207052473.7631183</v>
      </c>
      <c r="R63" s="833"/>
      <c r="S63" s="853"/>
      <c r="T63" s="853"/>
      <c r="U63" s="853"/>
    </row>
    <row r="64" spans="2:21" ht="31.5" customHeight="1" x14ac:dyDescent="0.2">
      <c r="B64" s="294"/>
      <c r="C64" s="296"/>
      <c r="D64" s="854" t="s">
        <v>143</v>
      </c>
      <c r="E64" s="855"/>
      <c r="F64" s="79" t="s">
        <v>144</v>
      </c>
      <c r="G64" s="863">
        <v>1440000000</v>
      </c>
      <c r="H64" s="863"/>
      <c r="I64" s="863"/>
      <c r="J64" s="862"/>
      <c r="K64" s="862"/>
      <c r="L64" s="856">
        <v>42755</v>
      </c>
      <c r="M64" s="856" t="s">
        <v>201</v>
      </c>
      <c r="N64" s="41"/>
      <c r="O64" s="109">
        <f>133.4/111.82</f>
        <v>1.1929887318905386</v>
      </c>
      <c r="P64" s="40" t="s">
        <v>202</v>
      </c>
      <c r="Q64" s="832">
        <f t="shared" si="0"/>
        <v>1207052473.7631183</v>
      </c>
      <c r="R64" s="833"/>
      <c r="S64" s="853"/>
      <c r="T64" s="853"/>
      <c r="U64" s="853"/>
    </row>
    <row r="65" spans="2:21" ht="31.5" customHeight="1" x14ac:dyDescent="0.2">
      <c r="B65" s="294"/>
      <c r="C65" s="296"/>
      <c r="D65" s="854" t="s">
        <v>143</v>
      </c>
      <c r="E65" s="855"/>
      <c r="F65" s="79" t="s">
        <v>144</v>
      </c>
      <c r="G65" s="863">
        <v>960000000</v>
      </c>
      <c r="H65" s="863"/>
      <c r="I65" s="863"/>
      <c r="J65" s="862"/>
      <c r="K65" s="862"/>
      <c r="L65" s="856" t="s">
        <v>203</v>
      </c>
      <c r="M65" s="856" t="s">
        <v>201</v>
      </c>
      <c r="N65" s="41"/>
      <c r="O65" s="109">
        <f>134.77/111.82</f>
        <v>1.2052405651940621</v>
      </c>
      <c r="P65" s="40" t="s">
        <v>204</v>
      </c>
      <c r="Q65" s="832">
        <f t="shared" si="0"/>
        <v>796521481.04177475</v>
      </c>
      <c r="R65" s="833"/>
      <c r="S65" s="853"/>
      <c r="T65" s="853"/>
      <c r="U65" s="853"/>
    </row>
    <row r="66" spans="2:21" ht="31.5" customHeight="1" x14ac:dyDescent="0.2">
      <c r="B66" s="294"/>
      <c r="C66" s="296"/>
      <c r="D66" s="854" t="s">
        <v>143</v>
      </c>
      <c r="E66" s="855"/>
      <c r="F66" s="79" t="s">
        <v>144</v>
      </c>
      <c r="G66" s="863">
        <v>3450000000</v>
      </c>
      <c r="H66" s="863"/>
      <c r="I66" s="863"/>
      <c r="J66" s="862"/>
      <c r="K66" s="862"/>
      <c r="L66" s="856">
        <v>42826</v>
      </c>
      <c r="M66" s="856" t="s">
        <v>201</v>
      </c>
      <c r="N66" s="41"/>
      <c r="O66" s="109">
        <f>134.77/111.82</f>
        <v>1.2052405651940621</v>
      </c>
      <c r="P66" s="40" t="s">
        <v>205</v>
      </c>
      <c r="Q66" s="832">
        <f t="shared" si="0"/>
        <v>2862499072.4938779</v>
      </c>
      <c r="R66" s="833"/>
      <c r="S66" s="853"/>
      <c r="T66" s="853"/>
      <c r="U66" s="853"/>
    </row>
    <row r="67" spans="2:21" ht="31.5" customHeight="1" x14ac:dyDescent="0.2">
      <c r="B67" s="294"/>
      <c r="C67" s="296"/>
      <c r="D67" s="854" t="s">
        <v>143</v>
      </c>
      <c r="E67" s="855"/>
      <c r="F67" s="79" t="s">
        <v>144</v>
      </c>
      <c r="G67" s="863">
        <v>2300000000</v>
      </c>
      <c r="H67" s="863"/>
      <c r="I67" s="863"/>
      <c r="J67" s="864"/>
      <c r="K67" s="862"/>
      <c r="L67" s="856">
        <v>42788</v>
      </c>
      <c r="M67" s="856" t="s">
        <v>201</v>
      </c>
      <c r="N67" s="41"/>
      <c r="O67" s="109">
        <f>134.77/111.82</f>
        <v>1.2052405651940621</v>
      </c>
      <c r="P67" s="40" t="s">
        <v>205</v>
      </c>
      <c r="Q67" s="832">
        <f t="shared" si="0"/>
        <v>1908332714.9959188</v>
      </c>
      <c r="R67" s="833"/>
      <c r="S67" s="853"/>
      <c r="T67" s="853"/>
      <c r="U67" s="853"/>
    </row>
    <row r="68" spans="2:21" ht="31.5" customHeight="1" x14ac:dyDescent="0.2">
      <c r="B68" s="294"/>
      <c r="C68" s="296"/>
      <c r="D68" s="854" t="s">
        <v>143</v>
      </c>
      <c r="E68" s="855"/>
      <c r="F68" s="79" t="s">
        <v>144</v>
      </c>
      <c r="G68" s="863">
        <v>3450000000</v>
      </c>
      <c r="H68" s="863"/>
      <c r="I68" s="863"/>
      <c r="J68" s="862"/>
      <c r="K68" s="862"/>
      <c r="L68" s="856">
        <v>42786</v>
      </c>
      <c r="M68" s="856" t="s">
        <v>201</v>
      </c>
      <c r="N68" s="41"/>
      <c r="O68" s="109">
        <f>136.12/111.82</f>
        <v>1.2173135396172421</v>
      </c>
      <c r="P68" s="40" t="s">
        <v>205</v>
      </c>
      <c r="Q68" s="832">
        <f t="shared" si="0"/>
        <v>2834109609.1683807</v>
      </c>
      <c r="R68" s="833"/>
      <c r="S68" s="853"/>
      <c r="T68" s="853"/>
      <c r="U68" s="853"/>
    </row>
    <row r="69" spans="2:21" ht="31.5" customHeight="1" x14ac:dyDescent="0.2">
      <c r="B69" s="294"/>
      <c r="C69" s="296"/>
      <c r="D69" s="854" t="s">
        <v>143</v>
      </c>
      <c r="E69" s="855"/>
      <c r="F69" s="79" t="s">
        <v>144</v>
      </c>
      <c r="G69" s="863">
        <v>330000000</v>
      </c>
      <c r="H69" s="863"/>
      <c r="I69" s="863"/>
      <c r="J69" s="864"/>
      <c r="K69" s="862"/>
      <c r="L69" s="856">
        <v>42842</v>
      </c>
      <c r="M69" s="856" t="s">
        <v>201</v>
      </c>
      <c r="N69" s="41"/>
      <c r="O69" s="109">
        <f t="shared" ref="O69:O71" si="1">136.76/111.82</f>
        <v>1.2230370237882311</v>
      </c>
      <c r="P69" s="40" t="s">
        <v>205</v>
      </c>
      <c r="Q69" s="832">
        <f t="shared" si="0"/>
        <v>269820122.84293652</v>
      </c>
      <c r="R69" s="833"/>
      <c r="S69" s="853"/>
      <c r="T69" s="853"/>
      <c r="U69" s="853"/>
    </row>
    <row r="70" spans="2:21" ht="31.5" customHeight="1" x14ac:dyDescent="0.2">
      <c r="B70" s="294"/>
      <c r="C70" s="296"/>
      <c r="D70" s="854" t="s">
        <v>143</v>
      </c>
      <c r="E70" s="855"/>
      <c r="F70" s="79" t="s">
        <v>144</v>
      </c>
      <c r="G70" s="863">
        <v>90000000</v>
      </c>
      <c r="H70" s="863"/>
      <c r="I70" s="863"/>
      <c r="J70" s="862"/>
      <c r="K70" s="862"/>
      <c r="L70" s="865" t="s">
        <v>206</v>
      </c>
      <c r="M70" s="866"/>
      <c r="N70" s="41"/>
      <c r="O70" s="109">
        <f t="shared" si="1"/>
        <v>1.2230370237882311</v>
      </c>
      <c r="P70" s="40" t="s">
        <v>205</v>
      </c>
      <c r="Q70" s="832">
        <f t="shared" si="0"/>
        <v>73587306.229891777</v>
      </c>
      <c r="R70" s="833"/>
      <c r="S70" s="853"/>
      <c r="T70" s="853"/>
      <c r="U70" s="853"/>
    </row>
    <row r="71" spans="2:21" ht="31.5" customHeight="1" x14ac:dyDescent="0.2">
      <c r="B71" s="294"/>
      <c r="C71" s="296"/>
      <c r="D71" s="854" t="s">
        <v>143</v>
      </c>
      <c r="E71" s="855"/>
      <c r="F71" s="79" t="s">
        <v>144</v>
      </c>
      <c r="G71" s="863">
        <v>420000000</v>
      </c>
      <c r="H71" s="863"/>
      <c r="I71" s="863"/>
      <c r="J71" s="864"/>
      <c r="K71" s="862"/>
      <c r="L71" s="856" t="s">
        <v>207</v>
      </c>
      <c r="M71" s="856" t="s">
        <v>201</v>
      </c>
      <c r="N71" s="41"/>
      <c r="O71" s="109">
        <f t="shared" si="1"/>
        <v>1.2230370237882311</v>
      </c>
      <c r="P71" s="40" t="s">
        <v>205</v>
      </c>
      <c r="Q71" s="832">
        <f t="shared" si="0"/>
        <v>343407429.07282829</v>
      </c>
      <c r="R71" s="833"/>
      <c r="S71" s="853"/>
      <c r="T71" s="853"/>
      <c r="U71" s="853"/>
    </row>
    <row r="72" spans="2:21" ht="31.5" customHeight="1" x14ac:dyDescent="0.2">
      <c r="B72" s="294"/>
      <c r="C72" s="296"/>
      <c r="D72" s="854" t="s">
        <v>143</v>
      </c>
      <c r="E72" s="855"/>
      <c r="F72" s="79" t="s">
        <v>144</v>
      </c>
      <c r="G72" s="863">
        <v>75000000</v>
      </c>
      <c r="H72" s="863"/>
      <c r="I72" s="863"/>
      <c r="J72" s="862"/>
      <c r="K72" s="862"/>
      <c r="L72" s="856" t="s">
        <v>208</v>
      </c>
      <c r="M72" s="856" t="s">
        <v>201</v>
      </c>
      <c r="N72" s="41"/>
      <c r="O72" s="109">
        <f t="shared" ref="O72:O79" si="2">137.4/111.82</f>
        <v>1.2287605079592203</v>
      </c>
      <c r="P72" s="40" t="s">
        <v>209</v>
      </c>
      <c r="Q72" s="832">
        <f t="shared" si="0"/>
        <v>61037117.903930128</v>
      </c>
      <c r="R72" s="833"/>
      <c r="S72" s="853"/>
      <c r="T72" s="853"/>
      <c r="U72" s="853"/>
    </row>
    <row r="73" spans="2:21" ht="31.5" customHeight="1" x14ac:dyDescent="0.2">
      <c r="B73" s="294"/>
      <c r="C73" s="296"/>
      <c r="D73" s="854" t="s">
        <v>143</v>
      </c>
      <c r="E73" s="855"/>
      <c r="F73" s="79" t="s">
        <v>144</v>
      </c>
      <c r="G73" s="863">
        <v>280000000</v>
      </c>
      <c r="H73" s="863"/>
      <c r="I73" s="863"/>
      <c r="J73" s="862"/>
      <c r="K73" s="862"/>
      <c r="L73" s="856" t="s">
        <v>210</v>
      </c>
      <c r="M73" s="856" t="s">
        <v>201</v>
      </c>
      <c r="N73" s="41"/>
      <c r="O73" s="109">
        <f t="shared" si="2"/>
        <v>1.2287605079592203</v>
      </c>
      <c r="P73" s="40" t="s">
        <v>209</v>
      </c>
      <c r="Q73" s="832">
        <f t="shared" si="0"/>
        <v>227871906.84133914</v>
      </c>
      <c r="R73" s="833"/>
      <c r="S73" s="853"/>
      <c r="T73" s="853"/>
      <c r="U73" s="853"/>
    </row>
    <row r="74" spans="2:21" ht="31.5" customHeight="1" x14ac:dyDescent="0.2">
      <c r="B74" s="294"/>
      <c r="C74" s="296"/>
      <c r="D74" s="854" t="s">
        <v>143</v>
      </c>
      <c r="E74" s="855"/>
      <c r="F74" s="79" t="s">
        <v>144</v>
      </c>
      <c r="G74" s="863">
        <v>50000000</v>
      </c>
      <c r="H74" s="863"/>
      <c r="I74" s="863"/>
      <c r="J74" s="862"/>
      <c r="K74" s="862"/>
      <c r="L74" s="856" t="s">
        <v>211</v>
      </c>
      <c r="M74" s="856" t="s">
        <v>201</v>
      </c>
      <c r="N74" s="41"/>
      <c r="O74" s="109">
        <f t="shared" si="2"/>
        <v>1.2287605079592203</v>
      </c>
      <c r="P74" s="40" t="s">
        <v>209</v>
      </c>
      <c r="Q74" s="832">
        <f t="shared" si="0"/>
        <v>40691411.935953416</v>
      </c>
      <c r="R74" s="833"/>
      <c r="S74" s="853"/>
      <c r="T74" s="853"/>
      <c r="U74" s="853"/>
    </row>
    <row r="75" spans="2:21" ht="31.5" customHeight="1" x14ac:dyDescent="0.2">
      <c r="B75" s="294"/>
      <c r="C75" s="296"/>
      <c r="D75" s="854" t="s">
        <v>143</v>
      </c>
      <c r="E75" s="855"/>
      <c r="F75" s="79" t="s">
        <v>144</v>
      </c>
      <c r="G75" s="863">
        <v>187500000</v>
      </c>
      <c r="H75" s="863"/>
      <c r="I75" s="863"/>
      <c r="J75" s="862"/>
      <c r="K75" s="862"/>
      <c r="L75" s="856" t="s">
        <v>212</v>
      </c>
      <c r="M75" s="856" t="s">
        <v>201</v>
      </c>
      <c r="N75" s="41"/>
      <c r="O75" s="109">
        <f t="shared" si="2"/>
        <v>1.2287605079592203</v>
      </c>
      <c r="P75" s="40" t="s">
        <v>209</v>
      </c>
      <c r="Q75" s="832">
        <f t="shared" si="0"/>
        <v>152592794.75982532</v>
      </c>
      <c r="R75" s="833"/>
      <c r="S75" s="853"/>
      <c r="T75" s="853"/>
      <c r="U75" s="853"/>
    </row>
    <row r="76" spans="2:21" ht="31.5" customHeight="1" x14ac:dyDescent="0.2">
      <c r="B76" s="294"/>
      <c r="C76" s="296"/>
      <c r="D76" s="854" t="s">
        <v>143</v>
      </c>
      <c r="E76" s="855"/>
      <c r="F76" s="79" t="s">
        <v>144</v>
      </c>
      <c r="G76" s="863">
        <v>100000000</v>
      </c>
      <c r="H76" s="863"/>
      <c r="I76" s="863"/>
      <c r="J76" s="862"/>
      <c r="K76" s="862"/>
      <c r="L76" s="856" t="s">
        <v>213</v>
      </c>
      <c r="M76" s="856" t="s">
        <v>201</v>
      </c>
      <c r="N76" s="41"/>
      <c r="O76" s="109">
        <f t="shared" si="2"/>
        <v>1.2287605079592203</v>
      </c>
      <c r="P76" s="40" t="s">
        <v>209</v>
      </c>
      <c r="Q76" s="832">
        <f t="shared" si="0"/>
        <v>81382823.871906832</v>
      </c>
      <c r="R76" s="833"/>
      <c r="S76" s="853"/>
      <c r="T76" s="853"/>
      <c r="U76" s="853"/>
    </row>
    <row r="77" spans="2:21" ht="31.5" customHeight="1" x14ac:dyDescent="0.2">
      <c r="B77" s="294"/>
      <c r="C77" s="296"/>
      <c r="D77" s="854" t="s">
        <v>143</v>
      </c>
      <c r="E77" s="855"/>
      <c r="F77" s="79" t="s">
        <v>144</v>
      </c>
      <c r="G77" s="863">
        <v>187500000</v>
      </c>
      <c r="H77" s="863"/>
      <c r="I77" s="863"/>
      <c r="J77" s="862"/>
      <c r="K77" s="862"/>
      <c r="L77" s="856" t="s">
        <v>214</v>
      </c>
      <c r="M77" s="856" t="s">
        <v>201</v>
      </c>
      <c r="N77" s="41"/>
      <c r="O77" s="109">
        <f t="shared" si="2"/>
        <v>1.2287605079592203</v>
      </c>
      <c r="P77" s="40" t="s">
        <v>209</v>
      </c>
      <c r="Q77" s="832">
        <f t="shared" si="0"/>
        <v>152592794.75982532</v>
      </c>
      <c r="R77" s="833"/>
      <c r="S77" s="853"/>
      <c r="T77" s="853"/>
      <c r="U77" s="853"/>
    </row>
    <row r="78" spans="2:21" ht="31.5" customHeight="1" x14ac:dyDescent="0.2">
      <c r="B78" s="294"/>
      <c r="C78" s="296"/>
      <c r="D78" s="854" t="s">
        <v>143</v>
      </c>
      <c r="E78" s="855"/>
      <c r="F78" s="79" t="s">
        <v>144</v>
      </c>
      <c r="G78" s="863">
        <v>90000000</v>
      </c>
      <c r="H78" s="863"/>
      <c r="I78" s="863"/>
      <c r="J78" s="862"/>
      <c r="K78" s="862"/>
      <c r="L78" s="856" t="s">
        <v>214</v>
      </c>
      <c r="M78" s="856" t="s">
        <v>201</v>
      </c>
      <c r="N78" s="41"/>
      <c r="O78" s="109">
        <f t="shared" si="2"/>
        <v>1.2287605079592203</v>
      </c>
      <c r="P78" s="40" t="s">
        <v>209</v>
      </c>
      <c r="Q78" s="832">
        <f t="shared" si="0"/>
        <v>73244541.484716147</v>
      </c>
      <c r="R78" s="833"/>
      <c r="S78" s="853"/>
      <c r="T78" s="853"/>
      <c r="U78" s="853"/>
    </row>
    <row r="79" spans="2:21" ht="31.5" customHeight="1" x14ac:dyDescent="0.2">
      <c r="B79" s="294"/>
      <c r="C79" s="296"/>
      <c r="D79" s="854" t="s">
        <v>143</v>
      </c>
      <c r="E79" s="855"/>
      <c r="F79" s="79" t="s">
        <v>144</v>
      </c>
      <c r="G79" s="863">
        <v>25000000</v>
      </c>
      <c r="H79" s="863"/>
      <c r="I79" s="863"/>
      <c r="J79" s="864"/>
      <c r="K79" s="862"/>
      <c r="L79" s="856" t="s">
        <v>215</v>
      </c>
      <c r="M79" s="856" t="s">
        <v>201</v>
      </c>
      <c r="N79" s="41"/>
      <c r="O79" s="109">
        <f t="shared" si="2"/>
        <v>1.2287605079592203</v>
      </c>
      <c r="P79" s="40" t="s">
        <v>209</v>
      </c>
      <c r="Q79" s="832">
        <f t="shared" ref="Q79:Q110" si="3">+G79/O79</f>
        <v>20345705.967976708</v>
      </c>
      <c r="R79" s="833"/>
      <c r="S79" s="853"/>
      <c r="T79" s="853"/>
      <c r="U79" s="853"/>
    </row>
    <row r="80" spans="2:21" ht="31.5" customHeight="1" x14ac:dyDescent="0.2">
      <c r="B80" s="294"/>
      <c r="C80" s="296"/>
      <c r="D80" s="854" t="s">
        <v>143</v>
      </c>
      <c r="E80" s="855"/>
      <c r="F80" s="79" t="s">
        <v>144</v>
      </c>
      <c r="G80" s="863">
        <v>15000000</v>
      </c>
      <c r="H80" s="863"/>
      <c r="I80" s="863"/>
      <c r="J80" s="864"/>
      <c r="K80" s="862"/>
      <c r="L80" s="856" t="s">
        <v>216</v>
      </c>
      <c r="M80" s="856" t="s">
        <v>201</v>
      </c>
      <c r="N80" s="41"/>
      <c r="O80" s="109">
        <f>138.05/111.82</f>
        <v>1.2345734215703812</v>
      </c>
      <c r="P80" s="40" t="s">
        <v>217</v>
      </c>
      <c r="Q80" s="832">
        <f t="shared" si="3"/>
        <v>12149945.67185802</v>
      </c>
      <c r="R80" s="833"/>
      <c r="S80" s="853"/>
      <c r="T80" s="853"/>
      <c r="U80" s="853"/>
    </row>
    <row r="81" spans="2:21" ht="31.5" customHeight="1" x14ac:dyDescent="0.2">
      <c r="B81" s="294"/>
      <c r="C81" s="296"/>
      <c r="D81" s="854" t="s">
        <v>143</v>
      </c>
      <c r="E81" s="855"/>
      <c r="F81" s="79" t="s">
        <v>144</v>
      </c>
      <c r="G81" s="863">
        <v>10000000</v>
      </c>
      <c r="H81" s="863"/>
      <c r="I81" s="863"/>
      <c r="J81" s="864"/>
      <c r="K81" s="862"/>
      <c r="L81" s="856" t="s">
        <v>218</v>
      </c>
      <c r="M81" s="856" t="s">
        <v>201</v>
      </c>
      <c r="N81" s="41"/>
      <c r="O81" s="109">
        <f>138.05/111.82</f>
        <v>1.2345734215703812</v>
      </c>
      <c r="P81" s="40" t="s">
        <v>219</v>
      </c>
      <c r="Q81" s="832">
        <f t="shared" si="3"/>
        <v>8099963.7812386798</v>
      </c>
      <c r="R81" s="833"/>
      <c r="S81" s="853"/>
      <c r="T81" s="853"/>
      <c r="U81" s="853"/>
    </row>
    <row r="82" spans="2:21" ht="31.5" customHeight="1" x14ac:dyDescent="0.2">
      <c r="B82" s="189"/>
      <c r="C82" s="191"/>
      <c r="D82" s="854" t="s">
        <v>143</v>
      </c>
      <c r="E82" s="855"/>
      <c r="F82" s="79" t="s">
        <v>144</v>
      </c>
      <c r="G82" s="863">
        <v>2336000000</v>
      </c>
      <c r="H82" s="863"/>
      <c r="I82" s="863"/>
      <c r="J82" s="862"/>
      <c r="K82" s="862"/>
      <c r="L82" s="856">
        <v>43196</v>
      </c>
      <c r="M82" s="856"/>
      <c r="N82" s="41"/>
      <c r="O82" s="109">
        <f>141.05/111.82</f>
        <v>1.2614022536218925</v>
      </c>
      <c r="P82" s="40" t="s">
        <v>220</v>
      </c>
      <c r="Q82" s="832">
        <f t="shared" si="3"/>
        <v>1851907266.9266214</v>
      </c>
      <c r="R82" s="833"/>
      <c r="S82" s="857"/>
      <c r="T82" s="858"/>
      <c r="U82" s="859"/>
    </row>
    <row r="83" spans="2:21" ht="31.5" customHeight="1" x14ac:dyDescent="0.2">
      <c r="B83" s="189"/>
      <c r="C83" s="191"/>
      <c r="D83" s="854" t="s">
        <v>143</v>
      </c>
      <c r="E83" s="855"/>
      <c r="F83" s="79" t="s">
        <v>144</v>
      </c>
      <c r="G83" s="863">
        <v>3504000000</v>
      </c>
      <c r="H83" s="863"/>
      <c r="I83" s="863"/>
      <c r="J83" s="862"/>
      <c r="K83" s="862"/>
      <c r="L83" s="856">
        <v>43200</v>
      </c>
      <c r="M83" s="856"/>
      <c r="N83" s="41"/>
      <c r="O83" s="109">
        <f t="shared" ref="O83:O84" si="4">141.05/111.82</f>
        <v>1.2614022536218925</v>
      </c>
      <c r="P83" s="40" t="s">
        <v>220</v>
      </c>
      <c r="Q83" s="832">
        <f t="shared" si="3"/>
        <v>2777860900.3899322</v>
      </c>
      <c r="R83" s="833"/>
      <c r="S83" s="857"/>
      <c r="T83" s="858"/>
      <c r="U83" s="859"/>
    </row>
    <row r="84" spans="2:21" ht="31.5" customHeight="1" x14ac:dyDescent="0.2">
      <c r="B84" s="294"/>
      <c r="C84" s="296"/>
      <c r="D84" s="854" t="s">
        <v>143</v>
      </c>
      <c r="E84" s="855"/>
      <c r="F84" s="79" t="s">
        <v>144</v>
      </c>
      <c r="G84" s="863">
        <v>3504000000</v>
      </c>
      <c r="H84" s="863"/>
      <c r="I84" s="863"/>
      <c r="J84" s="862"/>
      <c r="K84" s="862"/>
      <c r="L84" s="856">
        <v>43200</v>
      </c>
      <c r="M84" s="856"/>
      <c r="N84" s="41"/>
      <c r="O84" s="109">
        <f t="shared" si="4"/>
        <v>1.2614022536218925</v>
      </c>
      <c r="P84" s="40" t="s">
        <v>220</v>
      </c>
      <c r="Q84" s="832">
        <f t="shared" si="3"/>
        <v>2777860900.3899322</v>
      </c>
      <c r="R84" s="833"/>
      <c r="S84" s="853"/>
      <c r="T84" s="853"/>
      <c r="U84" s="853"/>
    </row>
    <row r="85" spans="2:21" ht="31.5" customHeight="1" x14ac:dyDescent="0.2">
      <c r="B85" s="189"/>
      <c r="C85" s="191"/>
      <c r="D85" s="854" t="s">
        <v>143</v>
      </c>
      <c r="E85" s="855"/>
      <c r="F85" s="79" t="s">
        <v>144</v>
      </c>
      <c r="G85" s="832">
        <v>18750000000</v>
      </c>
      <c r="H85" s="833"/>
      <c r="I85" s="201"/>
      <c r="J85" s="862"/>
      <c r="K85" s="862"/>
      <c r="L85" s="856">
        <v>43304</v>
      </c>
      <c r="M85" s="856"/>
      <c r="N85" s="72"/>
      <c r="O85" s="109">
        <f>142.28/111.82</f>
        <v>1.272402074763012</v>
      </c>
      <c r="P85" s="51" t="s">
        <v>385</v>
      </c>
      <c r="Q85" s="832">
        <f t="shared" si="3"/>
        <v>14735908068.597132</v>
      </c>
      <c r="R85" s="833"/>
      <c r="S85" s="857" t="s">
        <v>387</v>
      </c>
      <c r="T85" s="858"/>
      <c r="U85" s="859"/>
    </row>
    <row r="86" spans="2:21" ht="40.5" customHeight="1" x14ac:dyDescent="0.2">
      <c r="B86" s="189"/>
      <c r="C86" s="191"/>
      <c r="D86" s="854" t="s">
        <v>143</v>
      </c>
      <c r="E86" s="855"/>
      <c r="F86" s="79" t="s">
        <v>144</v>
      </c>
      <c r="G86" s="832">
        <v>6250000000</v>
      </c>
      <c r="H86" s="833"/>
      <c r="I86" s="201"/>
      <c r="J86" s="862"/>
      <c r="K86" s="862"/>
      <c r="L86" s="856">
        <v>43326</v>
      </c>
      <c r="M86" s="856"/>
      <c r="N86" s="72"/>
      <c r="O86" s="109">
        <f>142.1/111.82</f>
        <v>1.2707923448399214</v>
      </c>
      <c r="P86" s="51" t="s">
        <v>388</v>
      </c>
      <c r="Q86" s="832">
        <f t="shared" si="3"/>
        <v>4918191414.4968328</v>
      </c>
      <c r="R86" s="833"/>
      <c r="S86" s="857" t="s">
        <v>387</v>
      </c>
      <c r="T86" s="858"/>
      <c r="U86" s="859"/>
    </row>
    <row r="87" spans="2:21" ht="40.5" customHeight="1" x14ac:dyDescent="0.2">
      <c r="B87" s="189"/>
      <c r="C87" s="191"/>
      <c r="D87" s="854" t="s">
        <v>143</v>
      </c>
      <c r="E87" s="855"/>
      <c r="F87" s="79" t="s">
        <v>144</v>
      </c>
      <c r="G87" s="832">
        <v>1200000000</v>
      </c>
      <c r="H87" s="833"/>
      <c r="I87" s="201"/>
      <c r="J87" s="862"/>
      <c r="K87" s="862"/>
      <c r="L87" s="856">
        <v>43349</v>
      </c>
      <c r="M87" s="856"/>
      <c r="N87" s="72"/>
      <c r="O87" s="109">
        <f>142.27/111.82</f>
        <v>1.2723126453228404</v>
      </c>
      <c r="P87" s="51" t="s">
        <v>389</v>
      </c>
      <c r="Q87" s="832">
        <f t="shared" si="3"/>
        <v>943164405.70745754</v>
      </c>
      <c r="R87" s="833"/>
      <c r="S87" s="857" t="s">
        <v>387</v>
      </c>
      <c r="T87" s="858"/>
      <c r="U87" s="859"/>
    </row>
    <row r="88" spans="2:21" ht="40.5" customHeight="1" x14ac:dyDescent="0.2">
      <c r="B88" s="189"/>
      <c r="C88" s="191"/>
      <c r="D88" s="854" t="s">
        <v>143</v>
      </c>
      <c r="E88" s="855"/>
      <c r="F88" s="79" t="s">
        <v>144</v>
      </c>
      <c r="G88" s="832">
        <v>31260000000</v>
      </c>
      <c r="H88" s="833"/>
      <c r="I88" s="201"/>
      <c r="J88" s="862"/>
      <c r="K88" s="862"/>
      <c r="L88" s="856">
        <v>43350</v>
      </c>
      <c r="M88" s="856"/>
      <c r="N88" s="72"/>
      <c r="O88" s="109">
        <f>142.27/111.82</f>
        <v>1.2723126453228404</v>
      </c>
      <c r="P88" s="51" t="s">
        <v>389</v>
      </c>
      <c r="Q88" s="832">
        <f t="shared" si="3"/>
        <v>24569432768.679268</v>
      </c>
      <c r="R88" s="833"/>
      <c r="S88" s="857" t="s">
        <v>387</v>
      </c>
      <c r="T88" s="858"/>
      <c r="U88" s="859"/>
    </row>
    <row r="89" spans="2:21" ht="40.5" customHeight="1" x14ac:dyDescent="0.2">
      <c r="B89" s="189"/>
      <c r="C89" s="191"/>
      <c r="D89" s="854" t="s">
        <v>143</v>
      </c>
      <c r="E89" s="855"/>
      <c r="F89" s="79" t="s">
        <v>144</v>
      </c>
      <c r="G89" s="832">
        <v>774948587</v>
      </c>
      <c r="H89" s="833"/>
      <c r="I89" s="201"/>
      <c r="J89" s="862"/>
      <c r="K89" s="862"/>
      <c r="L89" s="856">
        <v>43367</v>
      </c>
      <c r="M89" s="856"/>
      <c r="N89" s="72"/>
      <c r="O89" s="109">
        <f t="shared" ref="O89:O92" si="5">142.27/111.82</f>
        <v>1.2723126453228404</v>
      </c>
      <c r="P89" s="51" t="s">
        <v>389</v>
      </c>
      <c r="Q89" s="832">
        <f t="shared" si="3"/>
        <v>609086602.92640746</v>
      </c>
      <c r="R89" s="833"/>
      <c r="S89" s="857" t="s">
        <v>387</v>
      </c>
      <c r="T89" s="858"/>
      <c r="U89" s="859"/>
    </row>
    <row r="90" spans="2:21" ht="40.5" customHeight="1" x14ac:dyDescent="0.2">
      <c r="B90" s="189"/>
      <c r="C90" s="191"/>
      <c r="D90" s="854" t="s">
        <v>143</v>
      </c>
      <c r="E90" s="855"/>
      <c r="F90" s="79" t="s">
        <v>144</v>
      </c>
      <c r="G90" s="832">
        <v>500000000</v>
      </c>
      <c r="H90" s="833"/>
      <c r="I90" s="201"/>
      <c r="J90" s="862"/>
      <c r="K90" s="862"/>
      <c r="L90" s="856">
        <v>43368</v>
      </c>
      <c r="M90" s="856"/>
      <c r="N90" s="72"/>
      <c r="O90" s="109">
        <f t="shared" si="5"/>
        <v>1.2723126453228404</v>
      </c>
      <c r="P90" s="51" t="s">
        <v>389</v>
      </c>
      <c r="Q90" s="832">
        <f t="shared" si="3"/>
        <v>392985169.044774</v>
      </c>
      <c r="R90" s="833"/>
      <c r="S90" s="857" t="s">
        <v>387</v>
      </c>
      <c r="T90" s="858"/>
      <c r="U90" s="859"/>
    </row>
    <row r="91" spans="2:21" ht="40.5" customHeight="1" x14ac:dyDescent="0.2">
      <c r="B91" s="189"/>
      <c r="C91" s="191"/>
      <c r="D91" s="854" t="s">
        <v>143</v>
      </c>
      <c r="E91" s="855"/>
      <c r="F91" s="79" t="s">
        <v>144</v>
      </c>
      <c r="G91" s="832">
        <v>15938500</v>
      </c>
      <c r="H91" s="833"/>
      <c r="I91" s="201"/>
      <c r="J91" s="862"/>
      <c r="K91" s="862"/>
      <c r="L91" s="856">
        <v>43369</v>
      </c>
      <c r="M91" s="856"/>
      <c r="N91" s="72"/>
      <c r="O91" s="109">
        <f t="shared" si="5"/>
        <v>1.2723126453228404</v>
      </c>
      <c r="P91" s="51" t="s">
        <v>389</v>
      </c>
      <c r="Q91" s="832">
        <f t="shared" si="3"/>
        <v>12527188.233640261</v>
      </c>
      <c r="R91" s="833"/>
      <c r="S91" s="857" t="s">
        <v>387</v>
      </c>
      <c r="T91" s="858"/>
      <c r="U91" s="859"/>
    </row>
    <row r="92" spans="2:21" ht="40.5" customHeight="1" x14ac:dyDescent="0.2">
      <c r="B92" s="189"/>
      <c r="C92" s="191"/>
      <c r="D92" s="854" t="s">
        <v>143</v>
      </c>
      <c r="E92" s="855"/>
      <c r="F92" s="79" t="s">
        <v>144</v>
      </c>
      <c r="G92" s="832">
        <v>3849112913</v>
      </c>
      <c r="H92" s="833"/>
      <c r="I92" s="201"/>
      <c r="J92" s="862"/>
      <c r="K92" s="862"/>
      <c r="L92" s="856">
        <v>43370</v>
      </c>
      <c r="M92" s="856"/>
      <c r="N92" s="72"/>
      <c r="O92" s="109">
        <f t="shared" si="5"/>
        <v>1.2723126453228404</v>
      </c>
      <c r="P92" s="51" t="s">
        <v>389</v>
      </c>
      <c r="Q92" s="832">
        <f t="shared" si="3"/>
        <v>3025288577.5754547</v>
      </c>
      <c r="R92" s="833"/>
      <c r="S92" s="857" t="s">
        <v>387</v>
      </c>
      <c r="T92" s="858"/>
      <c r="U92" s="859"/>
    </row>
    <row r="93" spans="2:21" ht="40.5" customHeight="1" x14ac:dyDescent="0.2">
      <c r="B93" s="189"/>
      <c r="C93" s="191"/>
      <c r="D93" s="854" t="s">
        <v>143</v>
      </c>
      <c r="E93" s="855"/>
      <c r="F93" s="79" t="s">
        <v>144</v>
      </c>
      <c r="G93" s="832">
        <v>22318303139</v>
      </c>
      <c r="H93" s="833"/>
      <c r="I93" s="201"/>
      <c r="J93" s="862"/>
      <c r="K93" s="862"/>
      <c r="L93" s="856">
        <v>43383</v>
      </c>
      <c r="M93" s="856"/>
      <c r="N93" s="72"/>
      <c r="O93" s="109">
        <f>142.5/111.82</f>
        <v>1.2743695224467895</v>
      </c>
      <c r="P93" s="51" t="s">
        <v>395</v>
      </c>
      <c r="Q93" s="832">
        <f t="shared" si="3"/>
        <v>17513211628.091087</v>
      </c>
      <c r="R93" s="833"/>
      <c r="S93" s="857"/>
      <c r="T93" s="858"/>
      <c r="U93" s="859"/>
    </row>
    <row r="94" spans="2:21" ht="40.5" customHeight="1" x14ac:dyDescent="0.2">
      <c r="B94" s="189"/>
      <c r="C94" s="191"/>
      <c r="D94" s="854" t="s">
        <v>143</v>
      </c>
      <c r="E94" s="855"/>
      <c r="F94" s="79" t="s">
        <v>144</v>
      </c>
      <c r="G94" s="832">
        <v>134904238</v>
      </c>
      <c r="H94" s="833"/>
      <c r="I94" s="201"/>
      <c r="J94" s="862"/>
      <c r="K94" s="862"/>
      <c r="L94" s="856">
        <v>43383</v>
      </c>
      <c r="M94" s="856"/>
      <c r="N94" s="72"/>
      <c r="O94" s="109">
        <f t="shared" ref="O94:O96" si="6">142.5/111.82</f>
        <v>1.2743695224467895</v>
      </c>
      <c r="P94" s="51" t="s">
        <v>395</v>
      </c>
      <c r="Q94" s="832">
        <f t="shared" si="3"/>
        <v>105859592.23270175</v>
      </c>
      <c r="R94" s="833"/>
      <c r="S94" s="857"/>
      <c r="T94" s="858"/>
      <c r="U94" s="859"/>
    </row>
    <row r="95" spans="2:21" ht="40.5" customHeight="1" x14ac:dyDescent="0.2">
      <c r="B95" s="189"/>
      <c r="C95" s="191"/>
      <c r="D95" s="854" t="s">
        <v>143</v>
      </c>
      <c r="E95" s="855"/>
      <c r="F95" s="79" t="s">
        <v>144</v>
      </c>
      <c r="G95" s="832">
        <v>22183398901</v>
      </c>
      <c r="H95" s="833"/>
      <c r="I95" s="201"/>
      <c r="J95" s="862"/>
      <c r="K95" s="862"/>
      <c r="L95" s="856">
        <v>43383</v>
      </c>
      <c r="M95" s="856"/>
      <c r="N95" s="72"/>
      <c r="O95" s="109">
        <f t="shared" si="6"/>
        <v>1.2743695224467895</v>
      </c>
      <c r="P95" s="51" t="s">
        <v>395</v>
      </c>
      <c r="Q95" s="832">
        <f t="shared" si="3"/>
        <v>17407352035.858387</v>
      </c>
      <c r="R95" s="833"/>
      <c r="S95" s="857"/>
      <c r="T95" s="858"/>
      <c r="U95" s="859"/>
    </row>
    <row r="96" spans="2:21" ht="40.5" customHeight="1" x14ac:dyDescent="0.2">
      <c r="B96" s="189"/>
      <c r="C96" s="191"/>
      <c r="D96" s="854" t="s">
        <v>143</v>
      </c>
      <c r="E96" s="855"/>
      <c r="F96" s="79" t="s">
        <v>144</v>
      </c>
      <c r="G96" s="832">
        <v>385000000</v>
      </c>
      <c r="H96" s="833"/>
      <c r="I96" s="201"/>
      <c r="J96" s="862"/>
      <c r="K96" s="862"/>
      <c r="L96" s="856">
        <v>43399</v>
      </c>
      <c r="M96" s="856"/>
      <c r="N96" s="72"/>
      <c r="O96" s="109">
        <f t="shared" si="6"/>
        <v>1.2743695224467895</v>
      </c>
      <c r="P96" s="51" t="s">
        <v>395</v>
      </c>
      <c r="Q96" s="832">
        <f t="shared" si="3"/>
        <v>302110175.43859649</v>
      </c>
      <c r="R96" s="833"/>
      <c r="S96" s="857" t="s">
        <v>387</v>
      </c>
      <c r="T96" s="858"/>
      <c r="U96" s="859"/>
    </row>
    <row r="97" spans="2:21" ht="40.5" customHeight="1" x14ac:dyDescent="0.2">
      <c r="B97" s="189"/>
      <c r="C97" s="191"/>
      <c r="D97" s="854" t="s">
        <v>143</v>
      </c>
      <c r="E97" s="855"/>
      <c r="F97" s="79" t="s">
        <v>144</v>
      </c>
      <c r="G97" s="832">
        <v>14493870000</v>
      </c>
      <c r="H97" s="833"/>
      <c r="I97" s="201"/>
      <c r="J97" s="862"/>
      <c r="K97" s="862"/>
      <c r="L97" s="856">
        <v>43431</v>
      </c>
      <c r="M97" s="856"/>
      <c r="N97" s="72"/>
      <c r="O97" s="109">
        <f>142.67/111.82</f>
        <v>1.2758898229297084</v>
      </c>
      <c r="P97" s="51" t="s">
        <v>401</v>
      </c>
      <c r="Q97" s="832">
        <f t="shared" si="3"/>
        <v>11359813159.03834</v>
      </c>
      <c r="R97" s="833"/>
      <c r="S97" s="857" t="s">
        <v>387</v>
      </c>
      <c r="T97" s="858"/>
      <c r="U97" s="859"/>
    </row>
    <row r="98" spans="2:21" ht="40.5" customHeight="1" x14ac:dyDescent="0.2">
      <c r="B98" s="189"/>
      <c r="C98" s="191"/>
      <c r="D98" s="854" t="s">
        <v>143</v>
      </c>
      <c r="E98" s="855"/>
      <c r="F98" s="79" t="s">
        <v>144</v>
      </c>
      <c r="G98" s="832">
        <v>4980000000</v>
      </c>
      <c r="H98" s="833"/>
      <c r="I98" s="201"/>
      <c r="J98" s="42"/>
      <c r="K98" s="42"/>
      <c r="L98" s="856">
        <v>43494</v>
      </c>
      <c r="M98" s="856"/>
      <c r="N98" s="72"/>
      <c r="O98" s="109">
        <f>100/78.05</f>
        <v>1.2812299807815504</v>
      </c>
      <c r="P98" s="51" t="s">
        <v>418</v>
      </c>
      <c r="Q98" s="832">
        <f t="shared" si="3"/>
        <v>3886889999.9999995</v>
      </c>
      <c r="R98" s="833"/>
      <c r="S98" s="857" t="s">
        <v>424</v>
      </c>
      <c r="T98" s="858"/>
      <c r="U98" s="859"/>
    </row>
    <row r="99" spans="2:21" ht="40.5" customHeight="1" x14ac:dyDescent="0.2">
      <c r="B99" s="189"/>
      <c r="C99" s="191"/>
      <c r="D99" s="854" t="s">
        <v>143</v>
      </c>
      <c r="E99" s="855"/>
      <c r="F99" s="79" t="s">
        <v>144</v>
      </c>
      <c r="G99" s="832">
        <v>645000000</v>
      </c>
      <c r="H99" s="833"/>
      <c r="I99" s="201"/>
      <c r="J99" s="42"/>
      <c r="K99" s="42"/>
      <c r="L99" s="856">
        <v>43495</v>
      </c>
      <c r="M99" s="856"/>
      <c r="N99" s="72"/>
      <c r="O99" s="109">
        <f>100/78.05</f>
        <v>1.2812299807815504</v>
      </c>
      <c r="P99" s="51" t="s">
        <v>418</v>
      </c>
      <c r="Q99" s="832">
        <f t="shared" si="3"/>
        <v>503422499.99999994</v>
      </c>
      <c r="R99" s="833"/>
      <c r="S99" s="857" t="s">
        <v>424</v>
      </c>
      <c r="T99" s="858"/>
      <c r="U99" s="859"/>
    </row>
    <row r="100" spans="2:21" ht="40.5" customHeight="1" x14ac:dyDescent="0.2">
      <c r="B100" s="189"/>
      <c r="C100" s="191"/>
      <c r="D100" s="854" t="s">
        <v>143</v>
      </c>
      <c r="E100" s="855"/>
      <c r="F100" s="79" t="s">
        <v>144</v>
      </c>
      <c r="G100" s="832">
        <v>16875000000</v>
      </c>
      <c r="H100" s="833"/>
      <c r="I100" s="201"/>
      <c r="J100" s="42"/>
      <c r="K100" s="42"/>
      <c r="L100" s="856">
        <v>43497</v>
      </c>
      <c r="M100" s="856"/>
      <c r="N100" s="72"/>
      <c r="O100" s="109">
        <f>100/78.05</f>
        <v>1.2812299807815504</v>
      </c>
      <c r="P100" s="51" t="s">
        <v>418</v>
      </c>
      <c r="Q100" s="832">
        <f t="shared" si="3"/>
        <v>13170937500</v>
      </c>
      <c r="R100" s="833"/>
      <c r="S100" s="857" t="s">
        <v>424</v>
      </c>
      <c r="T100" s="858"/>
      <c r="U100" s="859"/>
    </row>
    <row r="101" spans="2:21" ht="40.5" customHeight="1" x14ac:dyDescent="0.2">
      <c r="B101" s="189"/>
      <c r="C101" s="191"/>
      <c r="D101" s="854" t="s">
        <v>143</v>
      </c>
      <c r="E101" s="855"/>
      <c r="F101" s="79" t="s">
        <v>144</v>
      </c>
      <c r="G101" s="832">
        <v>9562500000</v>
      </c>
      <c r="H101" s="833"/>
      <c r="I101" s="201"/>
      <c r="J101" s="42"/>
      <c r="K101" s="42"/>
      <c r="L101" s="856">
        <v>43504</v>
      </c>
      <c r="M101" s="856"/>
      <c r="N101" s="72"/>
      <c r="O101" s="109">
        <f>100.6/78.05</f>
        <v>1.2889173606662396</v>
      </c>
      <c r="P101" s="51" t="s">
        <v>420</v>
      </c>
      <c r="Q101" s="832">
        <f t="shared" si="3"/>
        <v>7419017147.1172962</v>
      </c>
      <c r="R101" s="833"/>
      <c r="S101" s="857" t="s">
        <v>424</v>
      </c>
      <c r="T101" s="858"/>
      <c r="U101" s="859"/>
    </row>
    <row r="102" spans="2:21" ht="40.5" customHeight="1" x14ac:dyDescent="0.2">
      <c r="B102" s="189"/>
      <c r="C102" s="191"/>
      <c r="D102" s="854" t="s">
        <v>143</v>
      </c>
      <c r="E102" s="855"/>
      <c r="F102" s="79" t="s">
        <v>144</v>
      </c>
      <c r="G102" s="832">
        <v>9562500000</v>
      </c>
      <c r="H102" s="833"/>
      <c r="I102" s="201"/>
      <c r="J102" s="42"/>
      <c r="K102" s="42"/>
      <c r="L102" s="856">
        <v>43504</v>
      </c>
      <c r="M102" s="856"/>
      <c r="N102" s="72"/>
      <c r="O102" s="109">
        <f t="shared" ref="O102:O103" si="7">100.6/78.05</f>
        <v>1.2889173606662396</v>
      </c>
      <c r="P102" s="51" t="s">
        <v>420</v>
      </c>
      <c r="Q102" s="832">
        <f t="shared" si="3"/>
        <v>7419017147.1172962</v>
      </c>
      <c r="R102" s="833"/>
      <c r="S102" s="857" t="s">
        <v>424</v>
      </c>
      <c r="T102" s="858"/>
      <c r="U102" s="859"/>
    </row>
    <row r="103" spans="2:21" ht="40.5" customHeight="1" x14ac:dyDescent="0.2">
      <c r="B103" s="189"/>
      <c r="C103" s="191"/>
      <c r="D103" s="854" t="s">
        <v>143</v>
      </c>
      <c r="E103" s="855"/>
      <c r="F103" s="79" t="s">
        <v>144</v>
      </c>
      <c r="G103" s="832">
        <v>6375000004.9799995</v>
      </c>
      <c r="H103" s="833"/>
      <c r="I103" s="201"/>
      <c r="J103" s="42"/>
      <c r="K103" s="42"/>
      <c r="L103" s="856">
        <v>43522</v>
      </c>
      <c r="M103" s="856"/>
      <c r="N103" s="72"/>
      <c r="O103" s="109">
        <f t="shared" si="7"/>
        <v>1.2889173606662396</v>
      </c>
      <c r="P103" s="51" t="s">
        <v>420</v>
      </c>
      <c r="Q103" s="832">
        <f t="shared" si="3"/>
        <v>4946011435.275238</v>
      </c>
      <c r="R103" s="833"/>
      <c r="S103" s="857" t="s">
        <v>424</v>
      </c>
      <c r="T103" s="858"/>
      <c r="U103" s="859"/>
    </row>
    <row r="104" spans="2:21" ht="40.5" customHeight="1" x14ac:dyDescent="0.2">
      <c r="B104" s="189"/>
      <c r="C104" s="191"/>
      <c r="D104" s="854" t="s">
        <v>143</v>
      </c>
      <c r="E104" s="855"/>
      <c r="F104" s="79" t="s">
        <v>144</v>
      </c>
      <c r="G104" s="832">
        <v>18000000000</v>
      </c>
      <c r="H104" s="833"/>
      <c r="I104" s="201"/>
      <c r="J104" s="42"/>
      <c r="K104" s="42"/>
      <c r="L104" s="856">
        <v>43544</v>
      </c>
      <c r="M104" s="856"/>
      <c r="N104" s="72"/>
      <c r="O104" s="109">
        <f>101.18/78.05</f>
        <v>1.2963484945547727</v>
      </c>
      <c r="P104" s="51" t="s">
        <v>425</v>
      </c>
      <c r="Q104" s="832">
        <f t="shared" si="3"/>
        <v>13885155169.00573</v>
      </c>
      <c r="R104" s="833"/>
      <c r="S104" s="857" t="s">
        <v>424</v>
      </c>
      <c r="T104" s="858"/>
      <c r="U104" s="859"/>
    </row>
    <row r="105" spans="2:21" ht="40.5" customHeight="1" x14ac:dyDescent="0.2">
      <c r="B105" s="189"/>
      <c r="C105" s="191"/>
      <c r="D105" s="854" t="s">
        <v>143</v>
      </c>
      <c r="E105" s="855"/>
      <c r="F105" s="79" t="s">
        <v>144</v>
      </c>
      <c r="G105" s="832">
        <v>13500000000</v>
      </c>
      <c r="H105" s="833"/>
      <c r="I105" s="201"/>
      <c r="J105" s="42"/>
      <c r="K105" s="42"/>
      <c r="L105" s="856">
        <v>43546</v>
      </c>
      <c r="M105" s="856"/>
      <c r="N105" s="72"/>
      <c r="O105" s="109">
        <f>101.18/78.05</f>
        <v>1.2963484945547727</v>
      </c>
      <c r="P105" s="51" t="s">
        <v>425</v>
      </c>
      <c r="Q105" s="832">
        <f t="shared" si="3"/>
        <v>10413866376.754297</v>
      </c>
      <c r="R105" s="833"/>
      <c r="S105" s="857" t="s">
        <v>424</v>
      </c>
      <c r="T105" s="858"/>
      <c r="U105" s="859"/>
    </row>
    <row r="106" spans="2:21" ht="40.5" customHeight="1" x14ac:dyDescent="0.2">
      <c r="B106" s="189"/>
      <c r="C106" s="191"/>
      <c r="D106" s="854" t="s">
        <v>143</v>
      </c>
      <c r="E106" s="855"/>
      <c r="F106" s="79" t="s">
        <v>144</v>
      </c>
      <c r="G106" s="832">
        <v>8000000000</v>
      </c>
      <c r="H106" s="833"/>
      <c r="I106" s="201"/>
      <c r="J106" s="42"/>
      <c r="K106" s="42"/>
      <c r="L106" s="856">
        <v>43551</v>
      </c>
      <c r="M106" s="856"/>
      <c r="N106" s="72"/>
      <c r="O106" s="109">
        <f>101.18/78.05</f>
        <v>1.2963484945547727</v>
      </c>
      <c r="P106" s="51" t="s">
        <v>425</v>
      </c>
      <c r="Q106" s="832">
        <f t="shared" si="3"/>
        <v>6171180075.113658</v>
      </c>
      <c r="R106" s="833"/>
      <c r="S106" s="857" t="s">
        <v>424</v>
      </c>
      <c r="T106" s="858"/>
      <c r="U106" s="859"/>
    </row>
    <row r="107" spans="2:21" ht="40.5" customHeight="1" x14ac:dyDescent="0.2">
      <c r="B107" s="189"/>
      <c r="C107" s="191"/>
      <c r="D107" s="854" t="s">
        <v>143</v>
      </c>
      <c r="E107" s="855"/>
      <c r="F107" s="79" t="s">
        <v>144</v>
      </c>
      <c r="G107" s="832">
        <v>21527000000</v>
      </c>
      <c r="H107" s="833"/>
      <c r="I107" s="201"/>
      <c r="J107" s="42"/>
      <c r="K107" s="42"/>
      <c r="L107" s="856">
        <v>43570</v>
      </c>
      <c r="M107" s="856"/>
      <c r="N107" s="72"/>
      <c r="O107" s="109">
        <f>101.62/78.05</f>
        <v>1.3019859064702115</v>
      </c>
      <c r="P107" s="51" t="s">
        <v>429</v>
      </c>
      <c r="Q107" s="832">
        <f t="shared" si="3"/>
        <v>16533973135.209602</v>
      </c>
      <c r="R107" s="833"/>
      <c r="S107" s="857" t="s">
        <v>424</v>
      </c>
      <c r="T107" s="858"/>
      <c r="U107" s="859"/>
    </row>
    <row r="108" spans="2:21" ht="40.5" customHeight="1" x14ac:dyDescent="0.2">
      <c r="B108" s="189"/>
      <c r="C108" s="191"/>
      <c r="D108" s="854" t="s">
        <v>143</v>
      </c>
      <c r="E108" s="855"/>
      <c r="F108" s="79" t="s">
        <v>144</v>
      </c>
      <c r="G108" s="832">
        <v>11732000000</v>
      </c>
      <c r="H108" s="833"/>
      <c r="I108" s="201"/>
      <c r="J108" s="42"/>
      <c r="K108" s="42"/>
      <c r="L108" s="856">
        <v>43580</v>
      </c>
      <c r="M108" s="856"/>
      <c r="N108" s="72"/>
      <c r="O108" s="109">
        <f>101.62/78.05</f>
        <v>1.3019859064702115</v>
      </c>
      <c r="P108" s="51" t="s">
        <v>429</v>
      </c>
      <c r="Q108" s="832">
        <f t="shared" si="3"/>
        <v>9010850226.3333988</v>
      </c>
      <c r="R108" s="833"/>
      <c r="S108" s="857" t="s">
        <v>424</v>
      </c>
      <c r="T108" s="858"/>
      <c r="U108" s="859"/>
    </row>
    <row r="109" spans="2:21" ht="42" customHeight="1" x14ac:dyDescent="0.2">
      <c r="B109" s="189"/>
      <c r="C109" s="191"/>
      <c r="D109" s="854" t="s">
        <v>143</v>
      </c>
      <c r="E109" s="855"/>
      <c r="F109" s="79" t="s">
        <v>144</v>
      </c>
      <c r="G109" s="832">
        <v>4875000000</v>
      </c>
      <c r="H109" s="833"/>
      <c r="I109" s="201"/>
      <c r="J109" s="42"/>
      <c r="K109" s="42"/>
      <c r="L109" s="856">
        <v>43581</v>
      </c>
      <c r="M109" s="856"/>
      <c r="N109" s="72"/>
      <c r="O109" s="109">
        <f>101.62/78.05</f>
        <v>1.3019859064702115</v>
      </c>
      <c r="P109" s="51" t="s">
        <v>429</v>
      </c>
      <c r="Q109" s="832">
        <f t="shared" si="3"/>
        <v>3744280161.3855538</v>
      </c>
      <c r="R109" s="833"/>
      <c r="S109" s="857" t="s">
        <v>481</v>
      </c>
      <c r="T109" s="858"/>
      <c r="U109" s="859"/>
    </row>
    <row r="110" spans="2:21" ht="42" customHeight="1" x14ac:dyDescent="0.2">
      <c r="B110" s="189"/>
      <c r="C110" s="191"/>
      <c r="D110" s="854" t="s">
        <v>143</v>
      </c>
      <c r="E110" s="855"/>
      <c r="F110" s="79" t="s">
        <v>144</v>
      </c>
      <c r="G110" s="832">
        <v>3366000000</v>
      </c>
      <c r="H110" s="833"/>
      <c r="I110" s="201"/>
      <c r="J110" s="42"/>
      <c r="K110" s="42"/>
      <c r="L110" s="856">
        <v>43591</v>
      </c>
      <c r="M110" s="856"/>
      <c r="N110" s="72"/>
      <c r="O110" s="109">
        <f>102.12/78.05</f>
        <v>1.3083920563741192</v>
      </c>
      <c r="P110" s="51" t="s">
        <v>483</v>
      </c>
      <c r="Q110" s="832">
        <f t="shared" si="3"/>
        <v>2572623384.253819</v>
      </c>
      <c r="R110" s="833"/>
      <c r="S110" s="857" t="s">
        <v>481</v>
      </c>
      <c r="T110" s="858"/>
      <c r="U110" s="859"/>
    </row>
    <row r="111" spans="2:21" ht="31.5" customHeight="1" x14ac:dyDescent="0.2">
      <c r="B111" s="189"/>
      <c r="C111" s="191"/>
      <c r="D111" s="854"/>
      <c r="E111" s="855"/>
      <c r="F111" s="219" t="s">
        <v>221</v>
      </c>
      <c r="G111" s="860">
        <f>SUM(G15:H110)</f>
        <v>384347324524.47998</v>
      </c>
      <c r="H111" s="861"/>
      <c r="I111" s="201"/>
      <c r="J111" s="42"/>
      <c r="K111" s="42"/>
      <c r="L111" s="43"/>
      <c r="M111" s="43"/>
      <c r="N111" s="44"/>
      <c r="O111" s="44"/>
      <c r="P111" s="44"/>
      <c r="Q111" s="851">
        <f>SUM(Q15:R110)</f>
        <v>309017897125.14862</v>
      </c>
      <c r="R111" s="852"/>
      <c r="S111" s="60"/>
      <c r="T111" s="60"/>
      <c r="U111" s="61"/>
    </row>
    <row r="112" spans="2:21" ht="31.5" customHeight="1" x14ac:dyDescent="0.2">
      <c r="B112" s="294"/>
      <c r="C112" s="296"/>
      <c r="D112" s="854" t="s">
        <v>143</v>
      </c>
      <c r="E112" s="855"/>
      <c r="F112" s="79" t="s">
        <v>222</v>
      </c>
      <c r="G112" s="832">
        <v>578332629.87</v>
      </c>
      <c r="H112" s="833"/>
      <c r="I112" s="201"/>
      <c r="J112" s="42"/>
      <c r="K112" s="42"/>
      <c r="L112" s="856">
        <v>42278</v>
      </c>
      <c r="M112" s="856" t="s">
        <v>201</v>
      </c>
      <c r="N112" s="41"/>
      <c r="O112" s="59">
        <f>123.78/111.82</f>
        <v>1.1069576104453587</v>
      </c>
      <c r="P112" s="40" t="s">
        <v>223</v>
      </c>
      <c r="Q112" s="832">
        <f>+G112/O112</f>
        <v>522452372.53242362</v>
      </c>
      <c r="R112" s="833"/>
      <c r="S112" s="853"/>
      <c r="T112" s="853"/>
      <c r="U112" s="853"/>
    </row>
    <row r="113" spans="1:21" ht="31.5" customHeight="1" x14ac:dyDescent="0.2">
      <c r="B113" s="294"/>
      <c r="C113" s="296"/>
      <c r="D113" s="854" t="s">
        <v>143</v>
      </c>
      <c r="E113" s="855"/>
      <c r="F113" s="79" t="s">
        <v>222</v>
      </c>
      <c r="G113" s="832">
        <v>906673067.28999996</v>
      </c>
      <c r="H113" s="833"/>
      <c r="I113" s="201"/>
      <c r="J113" s="42"/>
      <c r="K113" s="42"/>
      <c r="L113" s="856">
        <v>42369</v>
      </c>
      <c r="M113" s="856" t="s">
        <v>201</v>
      </c>
      <c r="N113" s="41"/>
      <c r="O113" s="109">
        <f>125.37/111.82</f>
        <v>1.1211768914326596</v>
      </c>
      <c r="P113" s="40" t="s">
        <v>204</v>
      </c>
      <c r="Q113" s="832">
        <f>+G113/O113</f>
        <v>808679766.96472681</v>
      </c>
      <c r="R113" s="833"/>
      <c r="S113" s="853"/>
      <c r="T113" s="853"/>
      <c r="U113" s="853"/>
    </row>
    <row r="114" spans="1:21" ht="47.25" customHeight="1" x14ac:dyDescent="0.2">
      <c r="B114" s="192"/>
      <c r="C114" s="194" t="s">
        <v>562</v>
      </c>
      <c r="D114" s="80"/>
      <c r="E114" s="80"/>
      <c r="F114" s="80"/>
      <c r="G114" s="849">
        <f>+G111+G112+G113</f>
        <v>385832330221.63995</v>
      </c>
      <c r="H114" s="850"/>
      <c r="I114" s="45"/>
      <c r="J114" s="42"/>
      <c r="K114" s="42"/>
      <c r="L114" s="43"/>
      <c r="M114" s="43"/>
      <c r="N114" s="44"/>
      <c r="O114" s="44"/>
      <c r="P114" s="44"/>
      <c r="Q114" s="851">
        <f>+Q111+Q112+Q113</f>
        <v>310349029264.64575</v>
      </c>
      <c r="R114" s="852"/>
      <c r="S114" s="46"/>
      <c r="T114" s="46"/>
      <c r="U114" s="47"/>
    </row>
    <row r="115" spans="1:21" ht="31.5" customHeight="1" x14ac:dyDescent="0.2">
      <c r="B115" s="189"/>
      <c r="C115" s="190"/>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563</v>
      </c>
      <c r="B116" s="347" t="s">
        <v>224</v>
      </c>
      <c r="C116" s="348"/>
      <c r="D116" s="348"/>
      <c r="E116" s="348"/>
      <c r="F116" s="348"/>
      <c r="G116" s="348"/>
      <c r="H116" s="348"/>
      <c r="I116" s="348"/>
      <c r="J116" s="348"/>
      <c r="K116" s="348"/>
      <c r="L116" s="348"/>
      <c r="M116" s="348"/>
      <c r="N116" s="348"/>
      <c r="O116" s="348"/>
      <c r="P116" s="348"/>
      <c r="Q116" s="348"/>
      <c r="R116" s="348"/>
      <c r="S116" s="348"/>
      <c r="T116" s="348"/>
      <c r="U116" s="349"/>
    </row>
    <row r="117" spans="1:21" ht="15" x14ac:dyDescent="0.2">
      <c r="B117" s="790" t="s">
        <v>131</v>
      </c>
      <c r="C117" s="790"/>
      <c r="D117" s="791" t="s">
        <v>132</v>
      </c>
      <c r="E117" s="791"/>
      <c r="F117" s="791" t="s">
        <v>133</v>
      </c>
      <c r="G117" s="789" t="s">
        <v>134</v>
      </c>
      <c r="H117" s="789"/>
      <c r="I117" s="789"/>
      <c r="J117" s="789"/>
      <c r="K117" s="789"/>
      <c r="L117" s="789"/>
      <c r="M117" s="789"/>
      <c r="N117" s="789" t="s">
        <v>135</v>
      </c>
      <c r="O117" s="789"/>
      <c r="P117" s="789"/>
      <c r="Q117" s="789"/>
      <c r="R117" s="789"/>
      <c r="S117" s="789" t="s">
        <v>97</v>
      </c>
      <c r="T117" s="789"/>
      <c r="U117" s="789"/>
    </row>
    <row r="118" spans="1:21" ht="15" customHeight="1" x14ac:dyDescent="0.2">
      <c r="B118" s="790"/>
      <c r="C118" s="790"/>
      <c r="D118" s="791"/>
      <c r="E118" s="791"/>
      <c r="F118" s="791"/>
      <c r="G118" s="776" t="s">
        <v>136</v>
      </c>
      <c r="H118" s="791"/>
      <c r="I118" s="791"/>
      <c r="J118" s="776" t="s">
        <v>137</v>
      </c>
      <c r="K118" s="776"/>
      <c r="L118" s="776" t="s">
        <v>784</v>
      </c>
      <c r="M118" s="776"/>
      <c r="N118" s="200" t="s">
        <v>138</v>
      </c>
      <c r="O118" s="200" t="s">
        <v>139</v>
      </c>
      <c r="P118" s="200" t="s">
        <v>140</v>
      </c>
      <c r="Q118" s="776" t="s">
        <v>141</v>
      </c>
      <c r="R118" s="776"/>
      <c r="S118" s="789"/>
      <c r="T118" s="789"/>
      <c r="U118" s="789"/>
    </row>
    <row r="119" spans="1:21" ht="28.5" customHeight="1" x14ac:dyDescent="0.2">
      <c r="B119" s="294" t="s">
        <v>142</v>
      </c>
      <c r="C119" s="296"/>
      <c r="D119" s="279" t="s">
        <v>224</v>
      </c>
      <c r="E119" s="279"/>
      <c r="F119" s="79" t="s">
        <v>144</v>
      </c>
      <c r="G119" s="785">
        <v>1792505269</v>
      </c>
      <c r="H119" s="785"/>
      <c r="I119" s="785"/>
      <c r="J119" s="815" t="s">
        <v>145</v>
      </c>
      <c r="K119" s="815"/>
      <c r="L119" s="837">
        <v>42278</v>
      </c>
      <c r="M119" s="838"/>
      <c r="N119" s="203">
        <v>1630902678</v>
      </c>
      <c r="O119" s="59">
        <f>123.78/111.82</f>
        <v>1.1069576104453587</v>
      </c>
      <c r="P119" s="110" t="s">
        <v>154</v>
      </c>
      <c r="Q119" s="847">
        <f t="shared" ref="Q119:Q147" si="8">+G119/O119</f>
        <v>1619307959.1176279</v>
      </c>
      <c r="R119" s="848"/>
      <c r="S119" s="663" t="s">
        <v>225</v>
      </c>
      <c r="T119" s="663"/>
      <c r="U119" s="663"/>
    </row>
    <row r="120" spans="1:21" ht="27.75" customHeight="1" x14ac:dyDescent="0.2">
      <c r="B120" s="294" t="s">
        <v>146</v>
      </c>
      <c r="C120" s="296"/>
      <c r="D120" s="279" t="s">
        <v>224</v>
      </c>
      <c r="E120" s="279"/>
      <c r="F120" s="79" t="s">
        <v>144</v>
      </c>
      <c r="G120" s="785">
        <v>1805267351.8</v>
      </c>
      <c r="H120" s="785"/>
      <c r="I120" s="785"/>
      <c r="J120" s="815" t="s">
        <v>145</v>
      </c>
      <c r="K120" s="815"/>
      <c r="L120" s="837">
        <v>42311</v>
      </c>
      <c r="M120" s="838"/>
      <c r="N120" s="203">
        <v>1630902678</v>
      </c>
      <c r="O120" s="109">
        <f>124.62/111.82</f>
        <v>1.1144696834197818</v>
      </c>
      <c r="P120" s="111" t="s">
        <v>159</v>
      </c>
      <c r="Q120" s="771">
        <f>+G120/O120</f>
        <v>1619844288.8643556</v>
      </c>
      <c r="R120" s="772"/>
      <c r="S120" s="663" t="s">
        <v>225</v>
      </c>
      <c r="T120" s="663"/>
      <c r="U120" s="663"/>
    </row>
    <row r="121" spans="1:21" ht="27.75" customHeight="1" x14ac:dyDescent="0.2">
      <c r="B121" s="294" t="s">
        <v>146</v>
      </c>
      <c r="C121" s="296"/>
      <c r="D121" s="279" t="s">
        <v>224</v>
      </c>
      <c r="E121" s="279"/>
      <c r="F121" s="79" t="s">
        <v>144</v>
      </c>
      <c r="G121" s="785">
        <v>12313884</v>
      </c>
      <c r="H121" s="785"/>
      <c r="I121" s="785"/>
      <c r="J121" s="815" t="s">
        <v>145</v>
      </c>
      <c r="K121" s="815"/>
      <c r="L121" s="837">
        <v>42367</v>
      </c>
      <c r="M121" s="838"/>
      <c r="N121" s="203">
        <v>1630902678</v>
      </c>
      <c r="O121" s="109">
        <f>125.37/111.82</f>
        <v>1.1211768914326596</v>
      </c>
      <c r="P121" s="111" t="s">
        <v>161</v>
      </c>
      <c r="Q121" s="771">
        <f t="shared" ref="Q121" si="9">+G121/O121</f>
        <v>10982998.395788467</v>
      </c>
      <c r="R121" s="772"/>
      <c r="S121" s="663" t="s">
        <v>225</v>
      </c>
      <c r="T121" s="663"/>
      <c r="U121" s="663"/>
    </row>
    <row r="122" spans="1:21" ht="28.5" customHeight="1" x14ac:dyDescent="0.2">
      <c r="B122" s="294" t="s">
        <v>147</v>
      </c>
      <c r="C122" s="296"/>
      <c r="D122" s="279" t="s">
        <v>224</v>
      </c>
      <c r="E122" s="279"/>
      <c r="F122" s="79" t="s">
        <v>144</v>
      </c>
      <c r="G122" s="785">
        <v>1828541334</v>
      </c>
      <c r="H122" s="785"/>
      <c r="I122" s="785"/>
      <c r="J122" s="844" t="s">
        <v>792</v>
      </c>
      <c r="K122" s="844"/>
      <c r="L122" s="837">
        <v>42367</v>
      </c>
      <c r="M122" s="838"/>
      <c r="N122" s="203">
        <v>1630902678</v>
      </c>
      <c r="O122" s="109">
        <f>125.37/111.82</f>
        <v>1.1211768914326596</v>
      </c>
      <c r="P122" s="111" t="s">
        <v>161</v>
      </c>
      <c r="Q122" s="771">
        <f t="shared" si="8"/>
        <v>1630912434.9356306</v>
      </c>
      <c r="R122" s="772"/>
      <c r="S122" s="663" t="s">
        <v>225</v>
      </c>
      <c r="T122" s="663"/>
      <c r="U122" s="663"/>
    </row>
    <row r="123" spans="1:21" ht="27" customHeight="1" x14ac:dyDescent="0.2">
      <c r="B123" s="294" t="s">
        <v>148</v>
      </c>
      <c r="C123" s="296"/>
      <c r="D123" s="279" t="s">
        <v>224</v>
      </c>
      <c r="E123" s="279"/>
      <c r="F123" s="79" t="s">
        <v>144</v>
      </c>
      <c r="G123" s="785">
        <v>1839906750</v>
      </c>
      <c r="H123" s="785"/>
      <c r="I123" s="785"/>
      <c r="J123" s="845" t="s">
        <v>793</v>
      </c>
      <c r="K123" s="846"/>
      <c r="L123" s="837">
        <v>42387</v>
      </c>
      <c r="M123" s="838">
        <v>42387</v>
      </c>
      <c r="N123" s="203">
        <v>1630902678</v>
      </c>
      <c r="O123" s="109">
        <f>126.15/111.82</f>
        <v>1.1281523877660526</v>
      </c>
      <c r="P123" s="111" t="s">
        <v>166</v>
      </c>
      <c r="Q123" s="771">
        <f t="shared" si="8"/>
        <v>1630902677.6456599</v>
      </c>
      <c r="R123" s="772"/>
      <c r="S123" s="663" t="s">
        <v>225</v>
      </c>
      <c r="T123" s="663"/>
      <c r="U123" s="663"/>
    </row>
    <row r="124" spans="1:21" ht="27" customHeight="1" x14ac:dyDescent="0.2">
      <c r="B124" s="294" t="s">
        <v>148</v>
      </c>
      <c r="C124" s="296"/>
      <c r="D124" s="279" t="s">
        <v>224</v>
      </c>
      <c r="E124" s="279"/>
      <c r="F124" s="79" t="s">
        <v>144</v>
      </c>
      <c r="G124" s="785">
        <v>13080610</v>
      </c>
      <c r="H124" s="785"/>
      <c r="I124" s="785"/>
      <c r="J124" s="845" t="s">
        <v>793</v>
      </c>
      <c r="K124" s="846"/>
      <c r="L124" s="837">
        <v>42395</v>
      </c>
      <c r="M124" s="838">
        <v>42387</v>
      </c>
      <c r="N124" s="203">
        <v>0</v>
      </c>
      <c r="O124" s="109">
        <f>126.15/111.82</f>
        <v>1.1281523877660526</v>
      </c>
      <c r="P124" s="111" t="s">
        <v>166</v>
      </c>
      <c r="Q124" s="847">
        <f t="shared" si="8"/>
        <v>11594719.066191042</v>
      </c>
      <c r="R124" s="848"/>
      <c r="S124" s="663" t="s">
        <v>225</v>
      </c>
      <c r="T124" s="663"/>
      <c r="U124" s="663"/>
    </row>
    <row r="125" spans="1:21" ht="26.25" customHeight="1" x14ac:dyDescent="0.2">
      <c r="B125" s="294" t="s">
        <v>149</v>
      </c>
      <c r="C125" s="296"/>
      <c r="D125" s="279" t="s">
        <v>224</v>
      </c>
      <c r="E125" s="279"/>
      <c r="F125" s="79" t="s">
        <v>144</v>
      </c>
      <c r="G125" s="785">
        <v>1863680417</v>
      </c>
      <c r="H125" s="785"/>
      <c r="I125" s="785"/>
      <c r="J125" s="844" t="s">
        <v>794</v>
      </c>
      <c r="K125" s="844"/>
      <c r="L125" s="837">
        <v>42416</v>
      </c>
      <c r="M125" s="838">
        <v>42416</v>
      </c>
      <c r="N125" s="203">
        <v>1630902678</v>
      </c>
      <c r="O125" s="109">
        <f>127.78/111.82</f>
        <v>1.1427293865140404</v>
      </c>
      <c r="P125" s="111" t="s">
        <v>169</v>
      </c>
      <c r="Q125" s="771">
        <f t="shared" si="8"/>
        <v>1630902678.266865</v>
      </c>
      <c r="R125" s="772"/>
      <c r="S125" s="663" t="s">
        <v>226</v>
      </c>
      <c r="T125" s="663"/>
      <c r="U125" s="663"/>
    </row>
    <row r="126" spans="1:21" ht="26.25" customHeight="1" x14ac:dyDescent="0.2">
      <c r="B126" s="294" t="s">
        <v>150</v>
      </c>
      <c r="C126" s="296"/>
      <c r="D126" s="279" t="s">
        <v>224</v>
      </c>
      <c r="E126" s="279"/>
      <c r="F126" s="79" t="s">
        <v>144</v>
      </c>
      <c r="G126" s="785">
        <v>1887454082.99</v>
      </c>
      <c r="H126" s="785"/>
      <c r="I126" s="785"/>
      <c r="J126" s="845" t="s">
        <v>795</v>
      </c>
      <c r="K126" s="846"/>
      <c r="L126" s="837">
        <v>42445</v>
      </c>
      <c r="M126" s="838">
        <v>42445</v>
      </c>
      <c r="N126" s="203">
        <v>1630902678</v>
      </c>
      <c r="O126" s="109">
        <f>129.41/111.82</f>
        <v>1.1573063852620282</v>
      </c>
      <c r="P126" s="111" t="s">
        <v>173</v>
      </c>
      <c r="Q126" s="771">
        <f t="shared" si="8"/>
        <v>1630902677.9997048</v>
      </c>
      <c r="R126" s="772"/>
      <c r="S126" s="663" t="s">
        <v>225</v>
      </c>
      <c r="T126" s="663"/>
      <c r="U126" s="663"/>
    </row>
    <row r="127" spans="1:21" ht="27.75" customHeight="1" x14ac:dyDescent="0.2">
      <c r="B127" s="294" t="s">
        <v>151</v>
      </c>
      <c r="C127" s="296"/>
      <c r="D127" s="279" t="s">
        <v>224</v>
      </c>
      <c r="E127" s="279"/>
      <c r="F127" s="79" t="s">
        <v>144</v>
      </c>
      <c r="G127" s="785">
        <v>1905247870</v>
      </c>
      <c r="H127" s="785"/>
      <c r="I127" s="785"/>
      <c r="J127" s="845" t="s">
        <v>796</v>
      </c>
      <c r="K127" s="846"/>
      <c r="L127" s="837">
        <v>42474</v>
      </c>
      <c r="M127" s="838">
        <v>42474</v>
      </c>
      <c r="N127" s="203">
        <v>1630902678</v>
      </c>
      <c r="O127" s="109">
        <f>130.63/111.82</f>
        <v>1.1682167769629763</v>
      </c>
      <c r="P127" s="111" t="s">
        <v>178</v>
      </c>
      <c r="Q127" s="771">
        <f t="shared" si="8"/>
        <v>1630902677.9713693</v>
      </c>
      <c r="R127" s="772"/>
      <c r="S127" s="663" t="s">
        <v>226</v>
      </c>
      <c r="T127" s="663"/>
      <c r="U127" s="663"/>
    </row>
    <row r="128" spans="1:21" ht="27.75" customHeight="1" x14ac:dyDescent="0.2">
      <c r="B128" s="294" t="s">
        <v>152</v>
      </c>
      <c r="C128" s="296"/>
      <c r="D128" s="279" t="s">
        <v>224</v>
      </c>
      <c r="E128" s="279"/>
      <c r="F128" s="79" t="s">
        <v>144</v>
      </c>
      <c r="G128" s="785">
        <v>1914728166</v>
      </c>
      <c r="H128" s="785"/>
      <c r="I128" s="785"/>
      <c r="J128" s="844" t="s">
        <v>797</v>
      </c>
      <c r="K128" s="844"/>
      <c r="L128" s="837">
        <v>42506</v>
      </c>
      <c r="M128" s="838">
        <v>42506</v>
      </c>
      <c r="N128" s="203">
        <v>1630902678</v>
      </c>
      <c r="O128" s="109">
        <f>131.28/111.82</f>
        <v>1.1740296905741372</v>
      </c>
      <c r="P128" s="111" t="s">
        <v>183</v>
      </c>
      <c r="Q128" s="771">
        <f t="shared" si="8"/>
        <v>1630902677.6517365</v>
      </c>
      <c r="R128" s="772"/>
      <c r="S128" s="663" t="s">
        <v>226</v>
      </c>
      <c r="T128" s="663"/>
      <c r="U128" s="663"/>
    </row>
    <row r="129" spans="1:21" ht="29.25" customHeight="1" x14ac:dyDescent="0.2">
      <c r="B129" s="294" t="s">
        <v>227</v>
      </c>
      <c r="C129" s="296"/>
      <c r="D129" s="279" t="s">
        <v>224</v>
      </c>
      <c r="E129" s="279"/>
      <c r="F129" s="79" t="s">
        <v>144</v>
      </c>
      <c r="G129" s="785">
        <v>1924500164</v>
      </c>
      <c r="H129" s="785"/>
      <c r="I129" s="785"/>
      <c r="J129" s="845" t="s">
        <v>798</v>
      </c>
      <c r="K129" s="846"/>
      <c r="L129" s="837">
        <v>42535</v>
      </c>
      <c r="M129" s="838">
        <v>42535</v>
      </c>
      <c r="N129" s="203">
        <v>1630902678</v>
      </c>
      <c r="O129" s="109">
        <f>131.95/111.82</f>
        <v>1.1800214630656412</v>
      </c>
      <c r="P129" s="111" t="s">
        <v>186</v>
      </c>
      <c r="Q129" s="771">
        <f t="shared" si="8"/>
        <v>1630902677.8209929</v>
      </c>
      <c r="R129" s="772"/>
      <c r="S129" s="663" t="s">
        <v>226</v>
      </c>
      <c r="T129" s="663"/>
      <c r="U129" s="663"/>
    </row>
    <row r="130" spans="1:21" ht="29.25" customHeight="1" x14ac:dyDescent="0.2">
      <c r="B130" s="294" t="s">
        <v>228</v>
      </c>
      <c r="C130" s="296"/>
      <c r="D130" s="279" t="s">
        <v>224</v>
      </c>
      <c r="E130" s="279"/>
      <c r="F130" s="79" t="s">
        <v>144</v>
      </c>
      <c r="G130" s="785">
        <v>1933737765</v>
      </c>
      <c r="H130" s="785"/>
      <c r="I130" s="785"/>
      <c r="J130" s="842" t="s">
        <v>799</v>
      </c>
      <c r="K130" s="843"/>
      <c r="L130" s="837">
        <v>42558</v>
      </c>
      <c r="M130" s="838">
        <v>42558</v>
      </c>
      <c r="N130" s="203">
        <v>1630902678</v>
      </c>
      <c r="O130" s="109">
        <f>132.58/111.82</f>
        <v>1.1856555177964587</v>
      </c>
      <c r="P130" s="111" t="s">
        <v>189</v>
      </c>
      <c r="Q130" s="771">
        <f t="shared" si="8"/>
        <v>1630944010.2753053</v>
      </c>
      <c r="R130" s="772"/>
      <c r="S130" s="663" t="s">
        <v>226</v>
      </c>
      <c r="T130" s="663"/>
      <c r="U130" s="663"/>
    </row>
    <row r="131" spans="1:21" ht="22.5" customHeight="1" x14ac:dyDescent="0.2">
      <c r="B131" s="294" t="s">
        <v>229</v>
      </c>
      <c r="C131" s="296"/>
      <c r="D131" s="279" t="s">
        <v>224</v>
      </c>
      <c r="E131" s="279"/>
      <c r="F131" s="79" t="s">
        <v>144</v>
      </c>
      <c r="G131" s="785">
        <v>1946104392</v>
      </c>
      <c r="H131" s="785"/>
      <c r="I131" s="785"/>
      <c r="J131" s="844" t="s">
        <v>800</v>
      </c>
      <c r="K131" s="844"/>
      <c r="L131" s="837">
        <v>42593</v>
      </c>
      <c r="M131" s="838">
        <v>42593</v>
      </c>
      <c r="N131" s="203">
        <v>1630902678</v>
      </c>
      <c r="O131" s="109">
        <f>133.27/111.82</f>
        <v>1.1918261491683064</v>
      </c>
      <c r="P131" s="111" t="s">
        <v>192</v>
      </c>
      <c r="Q131" s="771">
        <f t="shared" si="8"/>
        <v>1632876064.4814284</v>
      </c>
      <c r="R131" s="772"/>
      <c r="S131" s="663" t="s">
        <v>225</v>
      </c>
      <c r="T131" s="663"/>
      <c r="U131" s="663"/>
    </row>
    <row r="132" spans="1:21" ht="42.75" customHeight="1" x14ac:dyDescent="0.2">
      <c r="B132" s="294" t="s">
        <v>230</v>
      </c>
      <c r="C132" s="296"/>
      <c r="D132" s="279" t="s">
        <v>224</v>
      </c>
      <c r="E132" s="279"/>
      <c r="F132" s="79" t="s">
        <v>144</v>
      </c>
      <c r="G132" s="785">
        <v>1937626728</v>
      </c>
      <c r="H132" s="785"/>
      <c r="I132" s="785"/>
      <c r="J132" s="845" t="s">
        <v>801</v>
      </c>
      <c r="K132" s="846"/>
      <c r="L132" s="837">
        <v>42626</v>
      </c>
      <c r="M132" s="838">
        <v>42626</v>
      </c>
      <c r="N132" s="203">
        <v>1630902678</v>
      </c>
      <c r="O132" s="109">
        <f>132.85/111.82</f>
        <v>1.1880701126810946</v>
      </c>
      <c r="P132" s="111" t="s">
        <v>193</v>
      </c>
      <c r="Q132" s="771">
        <f t="shared" si="8"/>
        <v>1630902677.6436582</v>
      </c>
      <c r="R132" s="772"/>
      <c r="S132" s="663" t="s">
        <v>226</v>
      </c>
      <c r="T132" s="663"/>
      <c r="U132" s="663"/>
    </row>
    <row r="133" spans="1:21" ht="31.5" customHeight="1" x14ac:dyDescent="0.2">
      <c r="B133" s="294" t="s">
        <v>231</v>
      </c>
      <c r="C133" s="296"/>
      <c r="D133" s="279" t="s">
        <v>224</v>
      </c>
      <c r="E133" s="279"/>
      <c r="F133" s="79" t="s">
        <v>144</v>
      </c>
      <c r="G133" s="785">
        <v>1936605773</v>
      </c>
      <c r="H133" s="785"/>
      <c r="I133" s="785"/>
      <c r="J133" s="845" t="s">
        <v>802</v>
      </c>
      <c r="K133" s="846"/>
      <c r="L133" s="837">
        <v>42650</v>
      </c>
      <c r="M133" s="838">
        <v>42650</v>
      </c>
      <c r="N133" s="203">
        <v>1630902678</v>
      </c>
      <c r="O133" s="109">
        <f>132.78/111.82</f>
        <v>1.1874441065998929</v>
      </c>
      <c r="P133" s="111" t="s">
        <v>194</v>
      </c>
      <c r="Q133" s="771">
        <f t="shared" si="8"/>
        <v>1630902677.6386502</v>
      </c>
      <c r="R133" s="772"/>
      <c r="S133" s="663" t="s">
        <v>226</v>
      </c>
      <c r="T133" s="663"/>
      <c r="U133" s="663"/>
    </row>
    <row r="134" spans="1:21" ht="34.5" customHeight="1" x14ac:dyDescent="0.25">
      <c r="B134" s="294" t="s">
        <v>232</v>
      </c>
      <c r="C134" s="296"/>
      <c r="D134" s="279" t="s">
        <v>224</v>
      </c>
      <c r="E134" s="279"/>
      <c r="F134" s="79" t="s">
        <v>144</v>
      </c>
      <c r="G134" s="812">
        <v>2008510175</v>
      </c>
      <c r="H134" s="813"/>
      <c r="I134" s="814"/>
      <c r="J134" s="844" t="s">
        <v>803</v>
      </c>
      <c r="K134" s="844"/>
      <c r="L134" s="837">
        <v>42913</v>
      </c>
      <c r="M134" s="838"/>
      <c r="N134" s="203">
        <v>1630902678</v>
      </c>
      <c r="O134" s="109">
        <f>137.71/111.82</f>
        <v>1.2315328206045431</v>
      </c>
      <c r="P134" s="111" t="s">
        <v>233</v>
      </c>
      <c r="Q134" s="771">
        <f t="shared" si="8"/>
        <v>1630902677.8629003</v>
      </c>
      <c r="R134" s="772"/>
      <c r="S134" s="663" t="s">
        <v>226</v>
      </c>
      <c r="T134" s="663"/>
      <c r="U134" s="663"/>
    </row>
    <row r="135" spans="1:21" ht="30.75" customHeight="1" x14ac:dyDescent="0.25">
      <c r="B135" s="294" t="s">
        <v>234</v>
      </c>
      <c r="C135" s="296"/>
      <c r="D135" s="279" t="s">
        <v>224</v>
      </c>
      <c r="E135" s="279"/>
      <c r="F135" s="79" t="s">
        <v>144</v>
      </c>
      <c r="G135" s="812">
        <v>2010843787</v>
      </c>
      <c r="H135" s="813"/>
      <c r="I135" s="814"/>
      <c r="J135" s="845" t="s">
        <v>804</v>
      </c>
      <c r="K135" s="846"/>
      <c r="L135" s="837">
        <v>42942</v>
      </c>
      <c r="M135" s="838"/>
      <c r="N135" s="203">
        <v>1630902678</v>
      </c>
      <c r="O135" s="109">
        <f>137.87/111.82</f>
        <v>1.2329636916472904</v>
      </c>
      <c r="P135" s="111" t="s">
        <v>235</v>
      </c>
      <c r="Q135" s="771">
        <f t="shared" si="8"/>
        <v>1630902678.3371291</v>
      </c>
      <c r="R135" s="772"/>
      <c r="S135" s="663" t="s">
        <v>226</v>
      </c>
      <c r="T135" s="663"/>
      <c r="U135" s="663"/>
    </row>
    <row r="136" spans="1:21" ht="32.25" customHeight="1" x14ac:dyDescent="0.25">
      <c r="B136" s="294" t="s">
        <v>236</v>
      </c>
      <c r="C136" s="296"/>
      <c r="D136" s="279" t="s">
        <v>224</v>
      </c>
      <c r="E136" s="279"/>
      <c r="F136" s="79" t="s">
        <v>144</v>
      </c>
      <c r="G136" s="812">
        <f>2010843787+1750209</f>
        <v>2012593996</v>
      </c>
      <c r="H136" s="813"/>
      <c r="I136" s="814"/>
      <c r="J136" s="845" t="s">
        <v>805</v>
      </c>
      <c r="K136" s="846"/>
      <c r="L136" s="837" t="s">
        <v>237</v>
      </c>
      <c r="M136" s="838"/>
      <c r="N136" s="203">
        <v>1630902678</v>
      </c>
      <c r="O136" s="109">
        <f>137.99/111.82</f>
        <v>1.2340368449293508</v>
      </c>
      <c r="P136" s="111" t="s">
        <v>238</v>
      </c>
      <c r="Q136" s="771">
        <f t="shared" si="8"/>
        <v>1630902678.6920791</v>
      </c>
      <c r="R136" s="772"/>
      <c r="S136" s="663" t="s">
        <v>226</v>
      </c>
      <c r="T136" s="663"/>
      <c r="U136" s="663"/>
    </row>
    <row r="137" spans="1:21" ht="30.75" customHeight="1" x14ac:dyDescent="0.25">
      <c r="B137" s="294" t="s">
        <v>239</v>
      </c>
      <c r="C137" s="296"/>
      <c r="D137" s="279" t="s">
        <v>224</v>
      </c>
      <c r="E137" s="279"/>
      <c r="F137" s="79" t="s">
        <v>144</v>
      </c>
      <c r="G137" s="812">
        <v>2013469099</v>
      </c>
      <c r="H137" s="813"/>
      <c r="I137" s="814"/>
      <c r="J137" s="844" t="s">
        <v>806</v>
      </c>
      <c r="K137" s="844"/>
      <c r="L137" s="837" t="s">
        <v>240</v>
      </c>
      <c r="M137" s="838"/>
      <c r="N137" s="203">
        <v>1630902678</v>
      </c>
      <c r="O137" s="109">
        <f>138.05/111.82</f>
        <v>1.2345734215703812</v>
      </c>
      <c r="P137" s="111" t="s">
        <v>241</v>
      </c>
      <c r="Q137" s="771">
        <f t="shared" si="8"/>
        <v>1630902677.6543279</v>
      </c>
      <c r="R137" s="772"/>
      <c r="S137" s="663" t="s">
        <v>226</v>
      </c>
      <c r="T137" s="663"/>
      <c r="U137" s="663"/>
    </row>
    <row r="138" spans="1:21" ht="27.75" customHeight="1" x14ac:dyDescent="0.25">
      <c r="B138" s="294" t="s">
        <v>242</v>
      </c>
      <c r="C138" s="296"/>
      <c r="D138" s="279" t="s">
        <v>224</v>
      </c>
      <c r="E138" s="279"/>
      <c r="F138" s="79" t="s">
        <v>144</v>
      </c>
      <c r="G138" s="812">
        <v>2013469099</v>
      </c>
      <c r="H138" s="813"/>
      <c r="I138" s="814"/>
      <c r="J138" s="842" t="s">
        <v>807</v>
      </c>
      <c r="K138" s="843"/>
      <c r="L138" s="837" t="s">
        <v>243</v>
      </c>
      <c r="M138" s="838"/>
      <c r="N138" s="203">
        <v>1630902678</v>
      </c>
      <c r="O138" s="109">
        <f>138.05/111.82</f>
        <v>1.2345734215703812</v>
      </c>
      <c r="P138" s="111" t="s">
        <v>241</v>
      </c>
      <c r="Q138" s="771">
        <f t="shared" si="8"/>
        <v>1630902677.6543279</v>
      </c>
      <c r="R138" s="772"/>
      <c r="S138" s="663" t="s">
        <v>226</v>
      </c>
      <c r="T138" s="663"/>
      <c r="U138" s="663"/>
    </row>
    <row r="139" spans="1:21" ht="27.75" customHeight="1" x14ac:dyDescent="0.25">
      <c r="B139" s="294" t="s">
        <v>391</v>
      </c>
      <c r="C139" s="296"/>
      <c r="D139" s="279" t="s">
        <v>224</v>
      </c>
      <c r="E139" s="279"/>
      <c r="F139" s="79" t="s">
        <v>144</v>
      </c>
      <c r="G139" s="812">
        <v>7470065162</v>
      </c>
      <c r="H139" s="813"/>
      <c r="I139" s="814"/>
      <c r="J139" s="842" t="s">
        <v>392</v>
      </c>
      <c r="K139" s="843"/>
      <c r="L139" s="837">
        <v>43354</v>
      </c>
      <c r="M139" s="838"/>
      <c r="N139" s="203"/>
      <c r="O139" s="109">
        <f>142.27/111.82</f>
        <v>1.2723126453228404</v>
      </c>
      <c r="P139" s="111" t="s">
        <v>501</v>
      </c>
      <c r="Q139" s="771">
        <f t="shared" si="8"/>
        <v>5871249640.9280939</v>
      </c>
      <c r="R139" s="772"/>
      <c r="S139" s="663" t="s">
        <v>226</v>
      </c>
      <c r="T139" s="663"/>
      <c r="U139" s="663"/>
    </row>
    <row r="140" spans="1:21" ht="33.75" customHeight="1" x14ac:dyDescent="0.25">
      <c r="B140" s="294" t="s">
        <v>502</v>
      </c>
      <c r="C140" s="296"/>
      <c r="D140" s="279" t="s">
        <v>224</v>
      </c>
      <c r="E140" s="279"/>
      <c r="F140" s="79" t="s">
        <v>144</v>
      </c>
      <c r="G140" s="812">
        <v>9700000000</v>
      </c>
      <c r="H140" s="813"/>
      <c r="I140" s="814"/>
      <c r="J140" s="835" t="s">
        <v>485</v>
      </c>
      <c r="K140" s="836"/>
      <c r="L140" s="837">
        <v>43612</v>
      </c>
      <c r="M140" s="838"/>
      <c r="N140" s="203"/>
      <c r="O140" s="109">
        <f>102.12/78.05</f>
        <v>1.3083920563741192</v>
      </c>
      <c r="P140" s="111" t="s">
        <v>483</v>
      </c>
      <c r="Q140" s="771">
        <f t="shared" si="8"/>
        <v>7413679984.3321581</v>
      </c>
      <c r="R140" s="772"/>
      <c r="S140" s="294" t="s">
        <v>808</v>
      </c>
      <c r="T140" s="295"/>
      <c r="U140" s="296"/>
    </row>
    <row r="141" spans="1:21" ht="23.25" customHeight="1" x14ac:dyDescent="0.25">
      <c r="B141" s="834" t="s">
        <v>485</v>
      </c>
      <c r="C141" s="834"/>
      <c r="D141" s="279" t="s">
        <v>224</v>
      </c>
      <c r="E141" s="279"/>
      <c r="F141" s="79" t="s">
        <v>144</v>
      </c>
      <c r="G141" s="812">
        <v>3700813045</v>
      </c>
      <c r="H141" s="813"/>
      <c r="I141" s="814"/>
      <c r="J141" s="835" t="s">
        <v>809</v>
      </c>
      <c r="K141" s="836"/>
      <c r="L141" s="837">
        <v>43879</v>
      </c>
      <c r="M141" s="838"/>
      <c r="N141" s="203"/>
      <c r="O141" s="109">
        <f>104.24/78.05</f>
        <v>1.3355541319666879</v>
      </c>
      <c r="P141" s="111" t="s">
        <v>810</v>
      </c>
      <c r="Q141" s="771">
        <f t="shared" si="8"/>
        <v>2770994418.2871261</v>
      </c>
      <c r="R141" s="772"/>
      <c r="S141" s="294" t="s">
        <v>811</v>
      </c>
      <c r="T141" s="295"/>
      <c r="U141" s="296"/>
    </row>
    <row r="142" spans="1:21" ht="15" customHeight="1" x14ac:dyDescent="0.25">
      <c r="B142" s="834" t="s">
        <v>485</v>
      </c>
      <c r="C142" s="834"/>
      <c r="D142" s="279" t="s">
        <v>224</v>
      </c>
      <c r="E142" s="279"/>
      <c r="F142" s="79" t="s">
        <v>144</v>
      </c>
      <c r="G142" s="812">
        <v>872133354</v>
      </c>
      <c r="H142" s="813"/>
      <c r="I142" s="814"/>
      <c r="J142" s="835" t="s">
        <v>809</v>
      </c>
      <c r="K142" s="836"/>
      <c r="L142" s="837">
        <v>43916</v>
      </c>
      <c r="M142" s="838"/>
      <c r="N142" s="203"/>
      <c r="O142" s="109">
        <f>104.94/78.05</f>
        <v>1.3445227418321588</v>
      </c>
      <c r="P142" s="111" t="s">
        <v>812</v>
      </c>
      <c r="Q142" s="771">
        <f t="shared" si="8"/>
        <v>648656453.97084045</v>
      </c>
      <c r="R142" s="772"/>
      <c r="S142" s="294" t="s">
        <v>811</v>
      </c>
      <c r="T142" s="295"/>
      <c r="U142" s="296"/>
    </row>
    <row r="143" spans="1:21" ht="15" customHeight="1" x14ac:dyDescent="0.25">
      <c r="B143" s="834" t="s">
        <v>485</v>
      </c>
      <c r="C143" s="834"/>
      <c r="D143" s="279" t="s">
        <v>224</v>
      </c>
      <c r="E143" s="279"/>
      <c r="F143" s="79" t="s">
        <v>144</v>
      </c>
      <c r="G143" s="812">
        <v>1934253887</v>
      </c>
      <c r="H143" s="813"/>
      <c r="I143" s="814"/>
      <c r="J143" s="835" t="s">
        <v>809</v>
      </c>
      <c r="K143" s="836"/>
      <c r="L143" s="837">
        <v>43936</v>
      </c>
      <c r="M143" s="838"/>
      <c r="N143" s="203"/>
      <c r="O143" s="109">
        <f>105.53/78.05</f>
        <v>1.35208199871877</v>
      </c>
      <c r="P143" s="111" t="s">
        <v>813</v>
      </c>
      <c r="Q143" s="771">
        <f t="shared" si="8"/>
        <v>1430574394.7725766</v>
      </c>
      <c r="R143" s="772"/>
      <c r="S143" s="294" t="s">
        <v>811</v>
      </c>
      <c r="T143" s="295"/>
      <c r="U143" s="296"/>
    </row>
    <row r="144" spans="1:21" ht="30.75" customHeight="1" x14ac:dyDescent="0.2">
      <c r="A144" s="26"/>
      <c r="B144" s="663" t="s">
        <v>485</v>
      </c>
      <c r="C144" s="663"/>
      <c r="D144" s="279" t="s">
        <v>224</v>
      </c>
      <c r="E144" s="279"/>
      <c r="F144" s="79" t="s">
        <v>144</v>
      </c>
      <c r="G144" s="839">
        <v>993588244.62</v>
      </c>
      <c r="H144" s="840"/>
      <c r="I144" s="841"/>
      <c r="J144" s="828" t="s">
        <v>809</v>
      </c>
      <c r="K144" s="829"/>
      <c r="L144" s="830">
        <v>43972</v>
      </c>
      <c r="M144" s="831"/>
      <c r="N144" s="202"/>
      <c r="O144" s="220">
        <f>[25]IPC!$S$13/78.05</f>
        <v>1.3542600896860988</v>
      </c>
      <c r="P144" s="221" t="s">
        <v>814</v>
      </c>
      <c r="Q144" s="832">
        <f t="shared" si="8"/>
        <v>733676087.9147681</v>
      </c>
      <c r="R144" s="833"/>
      <c r="S144" s="294" t="s">
        <v>811</v>
      </c>
      <c r="T144" s="295"/>
      <c r="U144" s="296"/>
    </row>
    <row r="145" spans="1:21" ht="30.75" customHeight="1" x14ac:dyDescent="0.2">
      <c r="A145" s="26"/>
      <c r="B145" s="663" t="s">
        <v>485</v>
      </c>
      <c r="C145" s="663"/>
      <c r="D145" s="279" t="s">
        <v>224</v>
      </c>
      <c r="E145" s="279"/>
      <c r="F145" s="79" t="s">
        <v>144</v>
      </c>
      <c r="G145" s="839">
        <v>738635363.88</v>
      </c>
      <c r="H145" s="840"/>
      <c r="I145" s="841"/>
      <c r="J145" s="828" t="s">
        <v>809</v>
      </c>
      <c r="K145" s="829"/>
      <c r="L145" s="830">
        <v>43978</v>
      </c>
      <c r="M145" s="831"/>
      <c r="N145" s="202"/>
      <c r="O145" s="220">
        <f>[25]IPC!$S$13/78.05</f>
        <v>1.3542600896860988</v>
      </c>
      <c r="P145" s="221" t="s">
        <v>814</v>
      </c>
      <c r="Q145" s="832">
        <f t="shared" si="8"/>
        <v>545416179.28887415</v>
      </c>
      <c r="R145" s="833"/>
      <c r="S145" s="294" t="s">
        <v>811</v>
      </c>
      <c r="T145" s="295"/>
      <c r="U145" s="296"/>
    </row>
    <row r="146" spans="1:21" ht="31.5" customHeight="1" x14ac:dyDescent="0.2">
      <c r="A146" s="26"/>
      <c r="B146" s="663" t="s">
        <v>485</v>
      </c>
      <c r="C146" s="663"/>
      <c r="D146" s="279" t="s">
        <v>224</v>
      </c>
      <c r="E146" s="279"/>
      <c r="F146" s="79" t="s">
        <v>144</v>
      </c>
      <c r="G146" s="222">
        <v>17584629</v>
      </c>
      <c r="H146" s="223"/>
      <c r="I146" s="223"/>
      <c r="J146" s="828" t="s">
        <v>809</v>
      </c>
      <c r="K146" s="829"/>
      <c r="L146" s="830">
        <v>43993</v>
      </c>
      <c r="M146" s="831"/>
      <c r="N146" s="224"/>
      <c r="O146" s="220">
        <f>[25]IPC!$S$14/78.05</f>
        <v>1.3499039077514414</v>
      </c>
      <c r="P146" s="221" t="s">
        <v>815</v>
      </c>
      <c r="Q146" s="832">
        <f t="shared" si="8"/>
        <v>13026578.33570615</v>
      </c>
      <c r="R146" s="833"/>
      <c r="S146" s="294" t="s">
        <v>811</v>
      </c>
      <c r="T146" s="295"/>
      <c r="U146" s="296"/>
    </row>
    <row r="147" spans="1:21" ht="31.5" customHeight="1" x14ac:dyDescent="0.2">
      <c r="A147" s="26"/>
      <c r="B147" s="663" t="s">
        <v>485</v>
      </c>
      <c r="C147" s="663"/>
      <c r="D147" s="279" t="s">
        <v>224</v>
      </c>
      <c r="E147" s="279"/>
      <c r="F147" s="79" t="s">
        <v>144</v>
      </c>
      <c r="G147" s="222">
        <v>750489233.00999999</v>
      </c>
      <c r="H147" s="223"/>
      <c r="I147" s="223"/>
      <c r="J147" s="828" t="s">
        <v>809</v>
      </c>
      <c r="K147" s="829"/>
      <c r="L147" s="830">
        <v>44018</v>
      </c>
      <c r="M147" s="831"/>
      <c r="N147" s="224"/>
      <c r="O147" s="220">
        <f>[25]IPC!$S$15/78.05</f>
        <v>1.3449071108263935</v>
      </c>
      <c r="P147" s="221" t="s">
        <v>816</v>
      </c>
      <c r="Q147" s="832">
        <f t="shared" si="8"/>
        <v>558023098.37506425</v>
      </c>
      <c r="R147" s="833"/>
      <c r="S147" s="294" t="s">
        <v>811</v>
      </c>
      <c r="T147" s="295"/>
      <c r="U147" s="296"/>
    </row>
    <row r="148" spans="1:21" ht="33" customHeight="1" x14ac:dyDescent="0.2">
      <c r="A148" s="1" t="s">
        <v>564</v>
      </c>
      <c r="B148" s="347" t="s">
        <v>244</v>
      </c>
      <c r="C148" s="348"/>
      <c r="D148" s="348"/>
      <c r="E148" s="348"/>
      <c r="F148" s="348"/>
      <c r="G148" s="348"/>
      <c r="H148" s="348"/>
      <c r="I148" s="348"/>
      <c r="J148" s="348"/>
      <c r="K148" s="348"/>
      <c r="L148" s="348"/>
      <c r="M148" s="348"/>
      <c r="N148" s="348"/>
      <c r="O148" s="348"/>
      <c r="P148" s="348"/>
      <c r="Q148" s="348"/>
      <c r="R148" s="348"/>
      <c r="S148" s="348"/>
      <c r="T148" s="348"/>
      <c r="U148" s="349"/>
    </row>
    <row r="149" spans="1:21" ht="25.5" customHeight="1" x14ac:dyDescent="0.2">
      <c r="B149" s="790" t="s">
        <v>131</v>
      </c>
      <c r="C149" s="790"/>
      <c r="D149" s="791" t="s">
        <v>132</v>
      </c>
      <c r="E149" s="791"/>
      <c r="F149" s="791" t="s">
        <v>133</v>
      </c>
      <c r="G149" s="789" t="s">
        <v>134</v>
      </c>
      <c r="H149" s="789"/>
      <c r="I149" s="789"/>
      <c r="J149" s="789"/>
      <c r="K149" s="789"/>
      <c r="L149" s="789"/>
      <c r="M149" s="789"/>
      <c r="N149" s="789" t="s">
        <v>135</v>
      </c>
      <c r="O149" s="789"/>
      <c r="P149" s="789"/>
      <c r="Q149" s="789"/>
      <c r="R149" s="789"/>
      <c r="S149" s="789" t="s">
        <v>97</v>
      </c>
      <c r="T149" s="789"/>
      <c r="U149" s="789"/>
    </row>
    <row r="150" spans="1:21" ht="26.25" customHeight="1" x14ac:dyDescent="0.2">
      <c r="B150" s="790"/>
      <c r="C150" s="790"/>
      <c r="D150" s="791"/>
      <c r="E150" s="791"/>
      <c r="F150" s="791"/>
      <c r="G150" s="776" t="s">
        <v>136</v>
      </c>
      <c r="H150" s="791"/>
      <c r="I150" s="791"/>
      <c r="J150" s="776" t="s">
        <v>137</v>
      </c>
      <c r="K150" s="776"/>
      <c r="L150" s="776" t="s">
        <v>784</v>
      </c>
      <c r="M150" s="776"/>
      <c r="N150" s="200" t="s">
        <v>138</v>
      </c>
      <c r="O150" s="200" t="s">
        <v>139</v>
      </c>
      <c r="P150" s="200" t="s">
        <v>140</v>
      </c>
      <c r="Q150" s="776" t="s">
        <v>141</v>
      </c>
      <c r="R150" s="776"/>
      <c r="S150" s="789"/>
      <c r="T150" s="789"/>
      <c r="U150" s="789"/>
    </row>
    <row r="151" spans="1:21" ht="20.25" customHeight="1" x14ac:dyDescent="0.25">
      <c r="B151" s="294" t="s">
        <v>142</v>
      </c>
      <c r="C151" s="296"/>
      <c r="D151" s="783" t="s">
        <v>817</v>
      </c>
      <c r="E151" s="773"/>
      <c r="F151" s="79" t="s">
        <v>144</v>
      </c>
      <c r="G151" s="771">
        <v>4270238021</v>
      </c>
      <c r="H151" s="827"/>
      <c r="I151" s="772"/>
      <c r="J151" s="815" t="s">
        <v>145</v>
      </c>
      <c r="K151" s="815"/>
      <c r="L151" s="784" t="s">
        <v>245</v>
      </c>
      <c r="M151" s="775"/>
      <c r="N151" s="112">
        <v>3885265434</v>
      </c>
      <c r="O151" s="59">
        <f>123.78/111.82</f>
        <v>1.1069576104453587</v>
      </c>
      <c r="P151" s="110" t="s">
        <v>154</v>
      </c>
      <c r="Q151" s="785">
        <f>+G151/O151</f>
        <v>3857634638.1339469</v>
      </c>
      <c r="R151" s="785"/>
      <c r="S151" s="663" t="s">
        <v>226</v>
      </c>
      <c r="T151" s="663"/>
      <c r="U151" s="663"/>
    </row>
    <row r="152" spans="1:21" ht="15.75" customHeight="1" x14ac:dyDescent="0.25">
      <c r="B152" s="294" t="s">
        <v>142</v>
      </c>
      <c r="C152" s="296"/>
      <c r="D152" s="783" t="s">
        <v>817</v>
      </c>
      <c r="E152" s="773"/>
      <c r="F152" s="79" t="s">
        <v>144</v>
      </c>
      <c r="G152" s="771">
        <v>31161593</v>
      </c>
      <c r="H152" s="827"/>
      <c r="I152" s="772"/>
      <c r="J152" s="815" t="s">
        <v>145</v>
      </c>
      <c r="K152" s="815"/>
      <c r="L152" s="784" t="s">
        <v>246</v>
      </c>
      <c r="M152" s="775"/>
      <c r="N152" s="112"/>
      <c r="O152" s="109">
        <f>126.15/111.82</f>
        <v>1.1281523877660526</v>
      </c>
      <c r="P152" s="111" t="s">
        <v>166</v>
      </c>
      <c r="Q152" s="785">
        <f>+G152/O152</f>
        <v>27621794.128101464</v>
      </c>
      <c r="R152" s="785"/>
      <c r="S152" s="663" t="s">
        <v>226</v>
      </c>
      <c r="T152" s="663"/>
      <c r="U152" s="663"/>
    </row>
    <row r="153" spans="1:21" ht="30.75" customHeight="1" x14ac:dyDescent="0.25">
      <c r="B153" s="294" t="s">
        <v>146</v>
      </c>
      <c r="C153" s="296"/>
      <c r="D153" s="783" t="s">
        <v>817</v>
      </c>
      <c r="E153" s="773"/>
      <c r="F153" s="79" t="s">
        <v>144</v>
      </c>
      <c r="G153" s="771">
        <v>3890427652</v>
      </c>
      <c r="H153" s="827"/>
      <c r="I153" s="772"/>
      <c r="J153" s="815" t="s">
        <v>247</v>
      </c>
      <c r="K153" s="815"/>
      <c r="L153" s="784" t="s">
        <v>248</v>
      </c>
      <c r="M153" s="775"/>
      <c r="N153" s="112">
        <v>3330227513</v>
      </c>
      <c r="O153" s="109">
        <f>130.63/111.82</f>
        <v>1.1682167769629763</v>
      </c>
      <c r="P153" s="111" t="s">
        <v>178</v>
      </c>
      <c r="Q153" s="785">
        <f>+G153/O153</f>
        <v>3330227513.1795144</v>
      </c>
      <c r="R153" s="785"/>
      <c r="S153" s="663" t="s">
        <v>226</v>
      </c>
      <c r="T153" s="663"/>
      <c r="U153" s="663"/>
    </row>
    <row r="154" spans="1:21" ht="45" customHeight="1" x14ac:dyDescent="0.25">
      <c r="B154" s="294" t="s">
        <v>147</v>
      </c>
      <c r="C154" s="296"/>
      <c r="D154" s="783" t="s">
        <v>817</v>
      </c>
      <c r="E154" s="773"/>
      <c r="F154" s="79" t="s">
        <v>144</v>
      </c>
      <c r="G154" s="771">
        <v>3954459034</v>
      </c>
      <c r="H154" s="827"/>
      <c r="I154" s="772"/>
      <c r="J154" s="815" t="s">
        <v>249</v>
      </c>
      <c r="K154" s="815"/>
      <c r="L154" s="775" t="s">
        <v>250</v>
      </c>
      <c r="M154" s="775"/>
      <c r="N154" s="112">
        <v>3330227513</v>
      </c>
      <c r="O154" s="109">
        <f>132.78/111.82</f>
        <v>1.1874441065998929</v>
      </c>
      <c r="P154" s="111" t="s">
        <v>194</v>
      </c>
      <c r="Q154" s="785">
        <f>+G154/O154</f>
        <v>3330227513.0432291</v>
      </c>
      <c r="R154" s="785"/>
      <c r="S154" s="663" t="s">
        <v>226</v>
      </c>
      <c r="T154" s="663"/>
      <c r="U154" s="663"/>
    </row>
    <row r="155" spans="1:21" ht="40.5" hidden="1" customHeight="1" x14ac:dyDescent="0.25">
      <c r="B155" s="294" t="s">
        <v>148</v>
      </c>
      <c r="C155" s="296"/>
      <c r="D155" s="783" t="s">
        <v>817</v>
      </c>
      <c r="E155" s="773"/>
      <c r="F155" s="79" t="s">
        <v>144</v>
      </c>
      <c r="G155" s="824">
        <v>4092052050</v>
      </c>
      <c r="H155" s="825"/>
      <c r="I155" s="826"/>
      <c r="J155" s="815" t="s">
        <v>251</v>
      </c>
      <c r="K155" s="815"/>
      <c r="L155" s="784" t="s">
        <v>252</v>
      </c>
      <c r="M155" s="775"/>
      <c r="N155" s="112">
        <v>3330227513</v>
      </c>
      <c r="O155" s="109">
        <f t="shared" ref="O155" si="10">137.4/111.82</f>
        <v>1.2287605079592203</v>
      </c>
      <c r="P155" s="111" t="s">
        <v>253</v>
      </c>
      <c r="Q155" s="785">
        <f>+G155/O155</f>
        <v>3330227512.5982528</v>
      </c>
      <c r="R155" s="785"/>
      <c r="S155" s="663" t="s">
        <v>226</v>
      </c>
      <c r="T155" s="663"/>
      <c r="U155" s="663"/>
    </row>
    <row r="156" spans="1:21" ht="30" hidden="1" customHeight="1" x14ac:dyDescent="0.25">
      <c r="B156" s="294" t="s">
        <v>254</v>
      </c>
      <c r="C156" s="296"/>
      <c r="D156" s="569" t="s">
        <v>817</v>
      </c>
      <c r="E156" s="571"/>
      <c r="F156" s="79" t="s">
        <v>144</v>
      </c>
      <c r="G156" s="824">
        <v>32581947</v>
      </c>
      <c r="H156" s="825"/>
      <c r="I156" s="209"/>
      <c r="J156" s="820"/>
      <c r="K156" s="821"/>
      <c r="L156" s="822" t="s">
        <v>255</v>
      </c>
      <c r="M156" s="823"/>
      <c r="N156" s="112"/>
      <c r="O156" s="109">
        <f>137.87/111.82</f>
        <v>1.2329636916472904</v>
      </c>
      <c r="P156" s="111" t="s">
        <v>235</v>
      </c>
      <c r="Q156" s="771"/>
      <c r="R156" s="772"/>
      <c r="S156" s="663"/>
      <c r="T156" s="663"/>
      <c r="U156" s="663"/>
    </row>
    <row r="157" spans="1:21" ht="36" hidden="1" customHeight="1" x14ac:dyDescent="0.25">
      <c r="B157" s="294" t="s">
        <v>149</v>
      </c>
      <c r="C157" s="296"/>
      <c r="D157" s="783" t="s">
        <v>817</v>
      </c>
      <c r="E157" s="773"/>
      <c r="F157" s="79" t="s">
        <v>144</v>
      </c>
      <c r="G157" s="812">
        <v>4111410375</v>
      </c>
      <c r="H157" s="813"/>
      <c r="I157" s="814"/>
      <c r="J157" s="815" t="s">
        <v>256</v>
      </c>
      <c r="K157" s="815"/>
      <c r="L157" s="784" t="s">
        <v>257</v>
      </c>
      <c r="M157" s="775"/>
      <c r="N157" s="112">
        <v>3330227513</v>
      </c>
      <c r="O157" s="109">
        <f>138.05/111.82</f>
        <v>1.2345734215703812</v>
      </c>
      <c r="P157" s="111" t="s">
        <v>241</v>
      </c>
      <c r="Q157" s="785">
        <f>+G157/O157</f>
        <v>3330227512.7308941</v>
      </c>
      <c r="R157" s="785"/>
      <c r="S157" s="663" t="s">
        <v>226</v>
      </c>
      <c r="T157" s="663"/>
      <c r="U157" s="663"/>
    </row>
    <row r="158" spans="1:21" s="26" customFormat="1" ht="15" hidden="1" customHeight="1" x14ac:dyDescent="0.25">
      <c r="A158" s="1"/>
      <c r="B158" s="294" t="s">
        <v>150</v>
      </c>
      <c r="C158" s="296"/>
      <c r="D158" s="783" t="s">
        <v>817</v>
      </c>
      <c r="E158" s="773"/>
      <c r="F158" s="79" t="s">
        <v>144</v>
      </c>
      <c r="G158" s="812">
        <v>4200756490</v>
      </c>
      <c r="H158" s="813"/>
      <c r="I158" s="814"/>
      <c r="J158" s="815" t="s">
        <v>258</v>
      </c>
      <c r="K158" s="815"/>
      <c r="L158" s="784" t="s">
        <v>259</v>
      </c>
      <c r="M158" s="775"/>
      <c r="N158" s="112">
        <v>3330227513</v>
      </c>
      <c r="O158" s="109">
        <f>141.05/111.82</f>
        <v>1.2614022536218925</v>
      </c>
      <c r="P158" s="111" t="s">
        <v>260</v>
      </c>
      <c r="Q158" s="811">
        <f>G158/O158</f>
        <v>3330227513.0223322</v>
      </c>
      <c r="R158" s="811"/>
      <c r="S158" s="663" t="s">
        <v>226</v>
      </c>
      <c r="T158" s="663"/>
      <c r="U158" s="663"/>
    </row>
    <row r="159" spans="1:21" s="26" customFormat="1" ht="28.5" customHeight="1" x14ac:dyDescent="0.25">
      <c r="A159" s="1"/>
      <c r="B159" s="294" t="s">
        <v>151</v>
      </c>
      <c r="C159" s="296"/>
      <c r="D159" s="783" t="s">
        <v>817</v>
      </c>
      <c r="E159" s="773"/>
      <c r="F159" s="79" t="s">
        <v>144</v>
      </c>
      <c r="G159" s="812">
        <v>4243940445</v>
      </c>
      <c r="H159" s="813"/>
      <c r="I159" s="814"/>
      <c r="J159" s="815" t="s">
        <v>261</v>
      </c>
      <c r="K159" s="815"/>
      <c r="L159" s="792">
        <v>43384</v>
      </c>
      <c r="M159" s="816"/>
      <c r="N159" s="112">
        <v>3330227513</v>
      </c>
      <c r="O159" s="109">
        <f>142.5/111.82</f>
        <v>1.2743695224467895</v>
      </c>
      <c r="P159" s="111" t="s">
        <v>396</v>
      </c>
      <c r="Q159" s="811">
        <f>G159/O159</f>
        <v>3330227512.7010527</v>
      </c>
      <c r="R159" s="811"/>
      <c r="S159" s="663" t="s">
        <v>226</v>
      </c>
      <c r="T159" s="663"/>
      <c r="U159" s="663"/>
    </row>
    <row r="160" spans="1:21" ht="15" customHeight="1" x14ac:dyDescent="0.25">
      <c r="B160" s="294" t="s">
        <v>152</v>
      </c>
      <c r="C160" s="296"/>
      <c r="D160" s="783" t="s">
        <v>817</v>
      </c>
      <c r="E160" s="773"/>
      <c r="F160" s="79" t="s">
        <v>144</v>
      </c>
      <c r="G160" s="812">
        <v>4335995951</v>
      </c>
      <c r="H160" s="813"/>
      <c r="I160" s="814"/>
      <c r="J160" s="817" t="s">
        <v>262</v>
      </c>
      <c r="K160" s="817"/>
      <c r="L160" s="792">
        <v>43580</v>
      </c>
      <c r="M160" s="816"/>
      <c r="N160" s="112">
        <v>3330227513</v>
      </c>
      <c r="O160" s="109">
        <f>101.62/78.05</f>
        <v>1.3019859064702115</v>
      </c>
      <c r="P160" s="111" t="s">
        <v>429</v>
      </c>
      <c r="Q160" s="811">
        <f>G160/O160</f>
        <v>3330294075.7286949</v>
      </c>
      <c r="R160" s="811"/>
      <c r="S160" s="663" t="s">
        <v>818</v>
      </c>
      <c r="T160" s="663"/>
      <c r="U160" s="663"/>
    </row>
    <row r="161" spans="1:21" ht="15" customHeight="1" x14ac:dyDescent="0.25">
      <c r="B161" s="294" t="s">
        <v>227</v>
      </c>
      <c r="C161" s="296"/>
      <c r="D161" s="783" t="s">
        <v>817</v>
      </c>
      <c r="E161" s="773"/>
      <c r="F161" s="79" t="s">
        <v>144</v>
      </c>
      <c r="G161" s="812">
        <v>3687610549</v>
      </c>
      <c r="H161" s="813"/>
      <c r="I161" s="814"/>
      <c r="J161" s="817" t="s">
        <v>263</v>
      </c>
      <c r="K161" s="817"/>
      <c r="L161" s="809">
        <v>43748</v>
      </c>
      <c r="M161" s="810"/>
      <c r="N161" s="128">
        <v>2787313610</v>
      </c>
      <c r="O161" s="109">
        <f>103.26/78.05</f>
        <v>1.322998078155029</v>
      </c>
      <c r="P161" s="111" t="s">
        <v>557</v>
      </c>
      <c r="Q161" s="811">
        <f>G161/O161</f>
        <v>2787313609.8145456</v>
      </c>
      <c r="R161" s="811"/>
      <c r="S161" s="663" t="s">
        <v>226</v>
      </c>
      <c r="T161" s="663"/>
      <c r="U161" s="663"/>
    </row>
    <row r="162" spans="1:21" ht="36.75" customHeight="1" x14ac:dyDescent="0.25">
      <c r="B162" s="294" t="s">
        <v>228</v>
      </c>
      <c r="C162" s="296"/>
      <c r="D162" s="783" t="s">
        <v>817</v>
      </c>
      <c r="E162" s="773"/>
      <c r="F162" s="79" t="s">
        <v>144</v>
      </c>
      <c r="G162" s="812">
        <v>3768676557</v>
      </c>
      <c r="H162" s="813"/>
      <c r="I162" s="814"/>
      <c r="J162" s="817" t="s">
        <v>264</v>
      </c>
      <c r="K162" s="817"/>
      <c r="L162" s="809">
        <v>43935</v>
      </c>
      <c r="M162" s="810"/>
      <c r="N162" s="48">
        <v>2787313610</v>
      </c>
      <c r="O162" s="109">
        <f>105.53/78.05</f>
        <v>1.35208199871877</v>
      </c>
      <c r="P162" s="111" t="s">
        <v>819</v>
      </c>
      <c r="Q162" s="811">
        <f>G162/O162</f>
        <v>2787313610.0999718</v>
      </c>
      <c r="R162" s="811"/>
      <c r="S162" s="663" t="s">
        <v>226</v>
      </c>
      <c r="T162" s="663"/>
      <c r="U162" s="663"/>
    </row>
    <row r="163" spans="1:21" ht="36.75" customHeight="1" x14ac:dyDescent="0.2">
      <c r="B163" s="294" t="s">
        <v>229</v>
      </c>
      <c r="C163" s="296"/>
      <c r="D163" s="773"/>
      <c r="E163" s="773"/>
      <c r="F163" s="79" t="s">
        <v>144</v>
      </c>
      <c r="G163" s="663"/>
      <c r="H163" s="663"/>
      <c r="I163" s="663"/>
      <c r="J163" s="817" t="s">
        <v>265</v>
      </c>
      <c r="K163" s="817"/>
      <c r="L163" s="773"/>
      <c r="M163" s="773"/>
      <c r="N163" s="48">
        <v>1848766139</v>
      </c>
      <c r="O163" s="213"/>
      <c r="P163" s="49"/>
      <c r="Q163" s="819">
        <v>0</v>
      </c>
      <c r="R163" s="819"/>
      <c r="S163" s="663"/>
      <c r="T163" s="663"/>
      <c r="U163" s="663"/>
    </row>
    <row r="164" spans="1:21" ht="54.75" customHeight="1" x14ac:dyDescent="0.2">
      <c r="B164" s="294" t="s">
        <v>230</v>
      </c>
      <c r="C164" s="296"/>
      <c r="D164" s="773"/>
      <c r="E164" s="773"/>
      <c r="F164" s="79" t="s">
        <v>144</v>
      </c>
      <c r="G164" s="663"/>
      <c r="H164" s="663"/>
      <c r="I164" s="663"/>
      <c r="J164" s="817" t="s">
        <v>266</v>
      </c>
      <c r="K164" s="817"/>
      <c r="L164" s="773"/>
      <c r="M164" s="773"/>
      <c r="N164" s="48">
        <v>1848766139</v>
      </c>
      <c r="O164" s="213"/>
      <c r="P164" s="49"/>
      <c r="Q164" s="819">
        <v>0</v>
      </c>
      <c r="R164" s="819"/>
      <c r="S164" s="663"/>
      <c r="T164" s="663"/>
      <c r="U164" s="663"/>
    </row>
    <row r="165" spans="1:21" ht="81" customHeight="1" x14ac:dyDescent="0.2">
      <c r="A165" s="26"/>
      <c r="B165" s="294" t="s">
        <v>231</v>
      </c>
      <c r="C165" s="296"/>
      <c r="D165" s="773"/>
      <c r="E165" s="773"/>
      <c r="F165" s="79" t="s">
        <v>144</v>
      </c>
      <c r="G165" s="663"/>
      <c r="H165" s="663"/>
      <c r="I165" s="663"/>
      <c r="J165" s="817" t="s">
        <v>820</v>
      </c>
      <c r="K165" s="817"/>
      <c r="L165" s="773"/>
      <c r="M165" s="773"/>
      <c r="N165" s="48">
        <v>2542964000</v>
      </c>
      <c r="O165" s="213"/>
      <c r="P165" s="49"/>
      <c r="Q165" s="818">
        <v>0</v>
      </c>
      <c r="R165" s="818"/>
      <c r="S165" s="663"/>
      <c r="T165" s="663"/>
      <c r="U165" s="663"/>
    </row>
    <row r="166" spans="1:21" ht="39.75" customHeight="1" x14ac:dyDescent="0.2">
      <c r="A166" s="26" t="s">
        <v>565</v>
      </c>
      <c r="B166" s="796" t="s">
        <v>267</v>
      </c>
      <c r="C166" s="797"/>
      <c r="D166" s="797"/>
      <c r="E166" s="797"/>
      <c r="F166" s="797"/>
      <c r="G166" s="797"/>
      <c r="H166" s="797"/>
      <c r="I166" s="797"/>
      <c r="J166" s="797"/>
      <c r="K166" s="797"/>
      <c r="L166" s="797"/>
      <c r="M166" s="797"/>
      <c r="N166" s="797"/>
      <c r="O166" s="797"/>
      <c r="P166" s="797"/>
      <c r="Q166" s="797"/>
      <c r="R166" s="797"/>
      <c r="S166" s="797"/>
      <c r="T166" s="797"/>
      <c r="U166" s="798"/>
    </row>
    <row r="167" spans="1:21" ht="53.25" customHeight="1" x14ac:dyDescent="0.2">
      <c r="B167" s="790" t="s">
        <v>131</v>
      </c>
      <c r="C167" s="790"/>
      <c r="D167" s="791" t="s">
        <v>132</v>
      </c>
      <c r="E167" s="791"/>
      <c r="F167" s="791" t="s">
        <v>133</v>
      </c>
      <c r="G167" s="789" t="s">
        <v>134</v>
      </c>
      <c r="H167" s="789"/>
      <c r="I167" s="789"/>
      <c r="J167" s="789"/>
      <c r="K167" s="789"/>
      <c r="L167" s="789"/>
      <c r="M167" s="789"/>
      <c r="N167" s="789" t="s">
        <v>135</v>
      </c>
      <c r="O167" s="789"/>
      <c r="P167" s="789"/>
      <c r="Q167" s="789"/>
      <c r="R167" s="789"/>
      <c r="S167" s="789" t="s">
        <v>97</v>
      </c>
      <c r="T167" s="789"/>
      <c r="U167" s="789"/>
    </row>
    <row r="168" spans="1:21" ht="58.5" customHeight="1" x14ac:dyDescent="0.2">
      <c r="B168" s="790"/>
      <c r="C168" s="790"/>
      <c r="D168" s="791"/>
      <c r="E168" s="791"/>
      <c r="F168" s="791"/>
      <c r="G168" s="776" t="s">
        <v>136</v>
      </c>
      <c r="H168" s="791"/>
      <c r="I168" s="791"/>
      <c r="J168" s="776" t="s">
        <v>137</v>
      </c>
      <c r="K168" s="776"/>
      <c r="L168" s="776" t="s">
        <v>784</v>
      </c>
      <c r="M168" s="776"/>
      <c r="N168" s="200" t="s">
        <v>138</v>
      </c>
      <c r="O168" s="200" t="s">
        <v>139</v>
      </c>
      <c r="P168" s="200" t="s">
        <v>140</v>
      </c>
      <c r="Q168" s="776" t="s">
        <v>141</v>
      </c>
      <c r="R168" s="776"/>
      <c r="S168" s="789"/>
      <c r="T168" s="789"/>
      <c r="U168" s="789"/>
    </row>
    <row r="169" spans="1:21" ht="58.5" customHeight="1" x14ac:dyDescent="0.2">
      <c r="B169" s="663" t="s">
        <v>142</v>
      </c>
      <c r="C169" s="663"/>
      <c r="D169" s="783" t="s">
        <v>408</v>
      </c>
      <c r="E169" s="773"/>
      <c r="F169" s="79" t="s">
        <v>144</v>
      </c>
      <c r="G169" s="786">
        <v>384680737</v>
      </c>
      <c r="H169" s="786"/>
      <c r="I169" s="786"/>
      <c r="J169" s="768" t="s">
        <v>145</v>
      </c>
      <c r="K169" s="768"/>
      <c r="L169" s="768" t="s">
        <v>153</v>
      </c>
      <c r="M169" s="768"/>
      <c r="N169" s="211">
        <v>350000000</v>
      </c>
      <c r="O169" s="59">
        <f>123.78/111.82</f>
        <v>1.1069576104453587</v>
      </c>
      <c r="P169" s="113" t="s">
        <v>154</v>
      </c>
      <c r="Q169" s="785">
        <f t="shared" ref="Q169:Q177" si="11">+G169/O169</f>
        <v>347511714.42349327</v>
      </c>
      <c r="R169" s="785"/>
      <c r="S169" s="663" t="s">
        <v>226</v>
      </c>
      <c r="T169" s="663"/>
      <c r="U169" s="663"/>
    </row>
    <row r="170" spans="1:21" ht="63" customHeight="1" x14ac:dyDescent="0.2">
      <c r="B170" s="663" t="s">
        <v>142</v>
      </c>
      <c r="C170" s="663"/>
      <c r="D170" s="783" t="s">
        <v>408</v>
      </c>
      <c r="E170" s="773"/>
      <c r="F170" s="79" t="s">
        <v>144</v>
      </c>
      <c r="G170" s="786">
        <v>2807165</v>
      </c>
      <c r="H170" s="786"/>
      <c r="I170" s="786"/>
      <c r="J170" s="768" t="s">
        <v>145</v>
      </c>
      <c r="K170" s="768"/>
      <c r="L170" s="768" t="s">
        <v>246</v>
      </c>
      <c r="M170" s="768"/>
      <c r="N170" s="211">
        <v>350000000</v>
      </c>
      <c r="O170" s="109">
        <f>126.15/111.82</f>
        <v>1.1281523877660526</v>
      </c>
      <c r="P170" s="114" t="s">
        <v>166</v>
      </c>
      <c r="Q170" s="785">
        <f t="shared" si="11"/>
        <v>2488285.297661514</v>
      </c>
      <c r="R170" s="785"/>
      <c r="S170" s="663" t="s">
        <v>226</v>
      </c>
      <c r="T170" s="663"/>
      <c r="U170" s="663"/>
    </row>
    <row r="171" spans="1:21" ht="27" customHeight="1" x14ac:dyDescent="0.2">
      <c r="B171" s="663" t="s">
        <v>146</v>
      </c>
      <c r="C171" s="663"/>
      <c r="D171" s="783" t="s">
        <v>408</v>
      </c>
      <c r="E171" s="773"/>
      <c r="F171" s="79" t="s">
        <v>144</v>
      </c>
      <c r="G171" s="786">
        <v>394853336</v>
      </c>
      <c r="H171" s="786"/>
      <c r="I171" s="786"/>
      <c r="J171" s="768" t="s">
        <v>821</v>
      </c>
      <c r="K171" s="768"/>
      <c r="L171" s="768" t="s">
        <v>268</v>
      </c>
      <c r="M171" s="768"/>
      <c r="N171" s="211">
        <v>350000000</v>
      </c>
      <c r="O171" s="109">
        <f>126.15/111.82</f>
        <v>1.1281523877660526</v>
      </c>
      <c r="P171" s="114" t="s">
        <v>169</v>
      </c>
      <c r="Q171" s="785">
        <f t="shared" si="11"/>
        <v>350000000.24986124</v>
      </c>
      <c r="R171" s="785"/>
      <c r="S171" s="663" t="s">
        <v>226</v>
      </c>
      <c r="T171" s="663"/>
      <c r="U171" s="663"/>
    </row>
    <row r="172" spans="1:21" ht="26.25" customHeight="1" x14ac:dyDescent="0.2">
      <c r="B172" s="663" t="s">
        <v>147</v>
      </c>
      <c r="C172" s="663"/>
      <c r="D172" s="783" t="s">
        <v>408</v>
      </c>
      <c r="E172" s="773"/>
      <c r="F172" s="79" t="s">
        <v>144</v>
      </c>
      <c r="G172" s="786">
        <v>417546056</v>
      </c>
      <c r="H172" s="786"/>
      <c r="I172" s="786"/>
      <c r="J172" s="768" t="s">
        <v>821</v>
      </c>
      <c r="K172" s="768"/>
      <c r="L172" s="768" t="s">
        <v>269</v>
      </c>
      <c r="M172" s="768"/>
      <c r="N172" s="211">
        <v>350000000</v>
      </c>
      <c r="O172" s="109">
        <f>133.4/111.82</f>
        <v>1.1929887318905386</v>
      </c>
      <c r="P172" s="114" t="s">
        <v>269</v>
      </c>
      <c r="Q172" s="785">
        <f t="shared" si="11"/>
        <v>349999999.86446768</v>
      </c>
      <c r="R172" s="785"/>
      <c r="S172" s="663" t="s">
        <v>226</v>
      </c>
      <c r="T172" s="663"/>
      <c r="U172" s="663"/>
    </row>
    <row r="173" spans="1:21" ht="25.5" customHeight="1" x14ac:dyDescent="0.2">
      <c r="B173" s="663" t="s">
        <v>148</v>
      </c>
      <c r="C173" s="663"/>
      <c r="D173" s="783" t="s">
        <v>408</v>
      </c>
      <c r="E173" s="773"/>
      <c r="F173" s="79" t="s">
        <v>144</v>
      </c>
      <c r="G173" s="786">
        <v>434604722</v>
      </c>
      <c r="H173" s="786"/>
      <c r="I173" s="786"/>
      <c r="J173" s="768" t="s">
        <v>821</v>
      </c>
      <c r="K173" s="768"/>
      <c r="L173" s="808">
        <v>43223</v>
      </c>
      <c r="M173" s="808"/>
      <c r="N173" s="211">
        <v>350000000</v>
      </c>
      <c r="O173" s="109">
        <f>141.05/111.82</f>
        <v>1.2614022536218925</v>
      </c>
      <c r="P173" s="114" t="s">
        <v>311</v>
      </c>
      <c r="Q173" s="785">
        <f t="shared" si="11"/>
        <v>344540943.02757883</v>
      </c>
      <c r="R173" s="785"/>
      <c r="S173" s="663" t="s">
        <v>226</v>
      </c>
      <c r="T173" s="663"/>
      <c r="U173" s="663"/>
    </row>
    <row r="174" spans="1:21" ht="15" customHeight="1" x14ac:dyDescent="0.2">
      <c r="B174" s="663" t="s">
        <v>358</v>
      </c>
      <c r="C174" s="663"/>
      <c r="D174" s="783" t="s">
        <v>408</v>
      </c>
      <c r="E174" s="773"/>
      <c r="F174" s="79" t="s">
        <v>144</v>
      </c>
      <c r="G174" s="786">
        <v>10047398</v>
      </c>
      <c r="H174" s="786"/>
      <c r="I174" s="786"/>
      <c r="J174" s="768" t="s">
        <v>821</v>
      </c>
      <c r="K174" s="768"/>
      <c r="L174" s="808">
        <v>43263</v>
      </c>
      <c r="M174" s="808"/>
      <c r="N174" s="211">
        <v>350000000</v>
      </c>
      <c r="O174" s="109">
        <f>142.06/111.82</f>
        <v>1.2704346270792346</v>
      </c>
      <c r="P174" s="114" t="s">
        <v>311</v>
      </c>
      <c r="Q174" s="785">
        <f t="shared" si="11"/>
        <v>7908630.4685344212</v>
      </c>
      <c r="R174" s="785"/>
      <c r="S174" s="663" t="s">
        <v>822</v>
      </c>
      <c r="T174" s="663"/>
      <c r="U174" s="663"/>
    </row>
    <row r="175" spans="1:21" ht="49.5" customHeight="1" x14ac:dyDescent="0.2">
      <c r="B175" s="663" t="s">
        <v>149</v>
      </c>
      <c r="C175" s="663"/>
      <c r="D175" s="783" t="s">
        <v>408</v>
      </c>
      <c r="E175" s="773"/>
      <c r="F175" s="79" t="s">
        <v>144</v>
      </c>
      <c r="G175" s="786">
        <v>446029333</v>
      </c>
      <c r="H175" s="786"/>
      <c r="I175" s="786"/>
      <c r="J175" s="768" t="s">
        <v>821</v>
      </c>
      <c r="K175" s="768"/>
      <c r="L175" s="808">
        <v>43399</v>
      </c>
      <c r="M175" s="808"/>
      <c r="N175" s="211">
        <v>350000000</v>
      </c>
      <c r="O175" s="109">
        <f>142.5/111.82</f>
        <v>1.2743695224467895</v>
      </c>
      <c r="P175" s="114" t="s">
        <v>396</v>
      </c>
      <c r="Q175" s="785">
        <f t="shared" si="11"/>
        <v>350000000.11270177</v>
      </c>
      <c r="R175" s="785"/>
      <c r="S175" s="663" t="s">
        <v>226</v>
      </c>
      <c r="T175" s="663"/>
      <c r="U175" s="663"/>
    </row>
    <row r="176" spans="1:21" ht="150" customHeight="1" x14ac:dyDescent="0.2">
      <c r="B176" s="663" t="s">
        <v>150</v>
      </c>
      <c r="C176" s="663"/>
      <c r="D176" s="783" t="s">
        <v>408</v>
      </c>
      <c r="E176" s="773"/>
      <c r="F176" s="79" t="s">
        <v>144</v>
      </c>
      <c r="G176" s="786">
        <v>477093543</v>
      </c>
      <c r="H176" s="786"/>
      <c r="I176" s="786"/>
      <c r="J176" s="768" t="s">
        <v>821</v>
      </c>
      <c r="K176" s="768"/>
      <c r="L176" s="808">
        <v>43445</v>
      </c>
      <c r="M176" s="808"/>
      <c r="N176" s="211">
        <v>350000000</v>
      </c>
      <c r="O176" s="109">
        <f>142.84/111.82</f>
        <v>1.2774101234126276</v>
      </c>
      <c r="P176" s="114" t="s">
        <v>407</v>
      </c>
      <c r="Q176" s="785">
        <f t="shared" si="11"/>
        <v>373485018.04998595</v>
      </c>
      <c r="R176" s="785"/>
      <c r="S176" s="663" t="s">
        <v>226</v>
      </c>
      <c r="T176" s="663"/>
      <c r="U176" s="663"/>
    </row>
    <row r="177" spans="1:21" ht="147.75" customHeight="1" x14ac:dyDescent="0.2">
      <c r="B177" s="663" t="s">
        <v>151</v>
      </c>
      <c r="C177" s="663"/>
      <c r="D177" s="783" t="s">
        <v>408</v>
      </c>
      <c r="E177" s="773"/>
      <c r="F177" s="79" t="s">
        <v>144</v>
      </c>
      <c r="G177" s="786">
        <v>463049327</v>
      </c>
      <c r="H177" s="786"/>
      <c r="I177" s="786"/>
      <c r="J177" s="768" t="s">
        <v>821</v>
      </c>
      <c r="K177" s="768"/>
      <c r="L177" s="808" t="s">
        <v>553</v>
      </c>
      <c r="M177" s="808"/>
      <c r="N177" s="211">
        <v>350000000</v>
      </c>
      <c r="O177" s="109">
        <f>103.26/78.05</f>
        <v>1.322998078155029</v>
      </c>
      <c r="P177" s="114" t="s">
        <v>547</v>
      </c>
      <c r="Q177" s="785">
        <f t="shared" si="11"/>
        <v>349999999.73222929</v>
      </c>
      <c r="R177" s="785"/>
      <c r="S177" s="663" t="s">
        <v>554</v>
      </c>
      <c r="T177" s="663"/>
      <c r="U177" s="663"/>
    </row>
    <row r="178" spans="1:21" ht="39" customHeight="1" x14ac:dyDescent="0.2">
      <c r="B178" s="105"/>
      <c r="C178" s="215"/>
      <c r="D178" s="131"/>
      <c r="E178" s="131"/>
      <c r="F178" s="82"/>
      <c r="G178" s="83"/>
      <c r="H178" s="83"/>
      <c r="I178" s="83"/>
      <c r="J178" s="84"/>
      <c r="K178" s="84"/>
      <c r="L178" s="84"/>
      <c r="M178" s="84"/>
      <c r="N178" s="83"/>
      <c r="O178" s="85"/>
      <c r="P178" s="86"/>
      <c r="Q178" s="214"/>
      <c r="R178" s="214"/>
      <c r="S178" s="215"/>
      <c r="T178" s="215"/>
      <c r="U178" s="215"/>
    </row>
    <row r="179" spans="1:21" ht="36" customHeight="1" x14ac:dyDescent="0.2">
      <c r="A179" s="1" t="s">
        <v>409</v>
      </c>
      <c r="B179" s="473" t="s">
        <v>270</v>
      </c>
      <c r="C179" s="473"/>
      <c r="D179" s="473"/>
      <c r="E179" s="473"/>
      <c r="F179" s="473"/>
      <c r="G179" s="473"/>
      <c r="H179" s="473"/>
      <c r="I179" s="473"/>
      <c r="J179" s="473"/>
      <c r="K179" s="473"/>
      <c r="L179" s="473"/>
      <c r="M179" s="473"/>
      <c r="N179" s="473"/>
      <c r="O179" s="473"/>
      <c r="P179" s="473"/>
      <c r="Q179" s="473"/>
      <c r="R179" s="473"/>
      <c r="S179" s="473"/>
      <c r="T179" s="473"/>
      <c r="U179" s="473"/>
    </row>
    <row r="180" spans="1:21" ht="52.5" customHeight="1" x14ac:dyDescent="0.2">
      <c r="B180" s="790" t="s">
        <v>131</v>
      </c>
      <c r="C180" s="790"/>
      <c r="D180" s="791" t="s">
        <v>132</v>
      </c>
      <c r="E180" s="791"/>
      <c r="F180" s="791" t="s">
        <v>133</v>
      </c>
      <c r="G180" s="789" t="s">
        <v>134</v>
      </c>
      <c r="H180" s="789"/>
      <c r="I180" s="789"/>
      <c r="J180" s="789"/>
      <c r="K180" s="789"/>
      <c r="L180" s="789"/>
      <c r="M180" s="789"/>
      <c r="N180" s="789" t="s">
        <v>135</v>
      </c>
      <c r="O180" s="789"/>
      <c r="P180" s="789"/>
      <c r="Q180" s="789"/>
      <c r="R180" s="789"/>
      <c r="S180" s="789" t="s">
        <v>97</v>
      </c>
      <c r="T180" s="789"/>
      <c r="U180" s="789"/>
    </row>
    <row r="181" spans="1:21" ht="27.75" customHeight="1" x14ac:dyDescent="0.2">
      <c r="B181" s="790"/>
      <c r="C181" s="790"/>
      <c r="D181" s="791"/>
      <c r="E181" s="791"/>
      <c r="F181" s="791"/>
      <c r="G181" s="776" t="s">
        <v>136</v>
      </c>
      <c r="H181" s="791"/>
      <c r="I181" s="791"/>
      <c r="J181" s="776" t="s">
        <v>137</v>
      </c>
      <c r="K181" s="776"/>
      <c r="L181" s="776" t="s">
        <v>784</v>
      </c>
      <c r="M181" s="776"/>
      <c r="N181" s="200" t="s">
        <v>138</v>
      </c>
      <c r="O181" s="200" t="s">
        <v>139</v>
      </c>
      <c r="P181" s="200" t="s">
        <v>140</v>
      </c>
      <c r="Q181" s="776" t="s">
        <v>141</v>
      </c>
      <c r="R181" s="776"/>
      <c r="S181" s="789"/>
      <c r="T181" s="789"/>
      <c r="U181" s="789"/>
    </row>
    <row r="182" spans="1:21" ht="22.5" customHeight="1" x14ac:dyDescent="0.25">
      <c r="B182" s="663" t="s">
        <v>142</v>
      </c>
      <c r="C182" s="663"/>
      <c r="D182" s="783" t="s">
        <v>409</v>
      </c>
      <c r="E182" s="773"/>
      <c r="F182" s="79" t="s">
        <v>144</v>
      </c>
      <c r="G182" s="806">
        <v>310301163.36000001</v>
      </c>
      <c r="H182" s="806"/>
      <c r="I182" s="806"/>
      <c r="J182" s="768" t="s">
        <v>823</v>
      </c>
      <c r="K182" s="768"/>
      <c r="L182" s="784" t="s">
        <v>153</v>
      </c>
      <c r="M182" s="775"/>
      <c r="N182" s="211">
        <v>252000000</v>
      </c>
      <c r="O182" s="59">
        <f>123.78/111.82</f>
        <v>1.1069576104453587</v>
      </c>
      <c r="P182" s="113" t="s">
        <v>154</v>
      </c>
      <c r="Q182" s="785">
        <f>+G182/O182</f>
        <v>280318921.367872</v>
      </c>
      <c r="R182" s="785"/>
      <c r="S182" s="663" t="s">
        <v>226</v>
      </c>
      <c r="T182" s="663"/>
      <c r="U182" s="663"/>
    </row>
    <row r="183" spans="1:21" ht="18.75" customHeight="1" x14ac:dyDescent="0.25">
      <c r="B183" s="663" t="s">
        <v>146</v>
      </c>
      <c r="C183" s="663"/>
      <c r="D183" s="783" t="s">
        <v>409</v>
      </c>
      <c r="E183" s="773"/>
      <c r="F183" s="79" t="s">
        <v>144</v>
      </c>
      <c r="G183" s="806">
        <v>67589211</v>
      </c>
      <c r="H183" s="806">
        <v>69485724</v>
      </c>
      <c r="I183" s="806">
        <v>69485724</v>
      </c>
      <c r="J183" s="768" t="s">
        <v>271</v>
      </c>
      <c r="K183" s="768"/>
      <c r="L183" s="784" t="s">
        <v>272</v>
      </c>
      <c r="M183" s="775"/>
      <c r="N183" s="211">
        <v>60000000</v>
      </c>
      <c r="O183" s="109">
        <f>126.15/111.82</f>
        <v>1.1281523877660526</v>
      </c>
      <c r="P183" s="114" t="s">
        <v>166</v>
      </c>
      <c r="Q183" s="785">
        <f t="shared" ref="Q183:Q196" si="12">+G183/O183</f>
        <v>59911419.532461353</v>
      </c>
      <c r="R183" s="785"/>
      <c r="S183" s="663" t="s">
        <v>226</v>
      </c>
      <c r="T183" s="663"/>
      <c r="U183" s="663"/>
    </row>
    <row r="184" spans="1:21" ht="18.75" customHeight="1" x14ac:dyDescent="0.25">
      <c r="B184" s="663" t="s">
        <v>147</v>
      </c>
      <c r="C184" s="663"/>
      <c r="D184" s="783" t="s">
        <v>409</v>
      </c>
      <c r="E184" s="773"/>
      <c r="F184" s="79" t="s">
        <v>144</v>
      </c>
      <c r="G184" s="806">
        <v>1896513</v>
      </c>
      <c r="H184" s="806">
        <v>69485724</v>
      </c>
      <c r="I184" s="806">
        <v>69485724</v>
      </c>
      <c r="J184" s="768" t="s">
        <v>271</v>
      </c>
      <c r="K184" s="768"/>
      <c r="L184" s="784" t="s">
        <v>268</v>
      </c>
      <c r="M184" s="775"/>
      <c r="N184" s="211">
        <v>60000000</v>
      </c>
      <c r="O184" s="109">
        <f>126.15/111.82</f>
        <v>1.1281523877660526</v>
      </c>
      <c r="P184" s="114" t="s">
        <v>166</v>
      </c>
      <c r="Q184" s="785">
        <f t="shared" si="12"/>
        <v>1681078.7448275862</v>
      </c>
      <c r="R184" s="785"/>
      <c r="S184" s="663" t="s">
        <v>226</v>
      </c>
      <c r="T184" s="663"/>
      <c r="U184" s="663"/>
    </row>
    <row r="185" spans="1:21" ht="15.75" customHeight="1" x14ac:dyDescent="0.25">
      <c r="B185" s="663" t="s">
        <v>148</v>
      </c>
      <c r="C185" s="663"/>
      <c r="D185" s="783" t="s">
        <v>409</v>
      </c>
      <c r="E185" s="773"/>
      <c r="F185" s="79" t="s">
        <v>144</v>
      </c>
      <c r="G185" s="806">
        <v>71162374</v>
      </c>
      <c r="H185" s="806">
        <v>71162374</v>
      </c>
      <c r="I185" s="806">
        <v>71162374</v>
      </c>
      <c r="J185" s="768"/>
      <c r="K185" s="768"/>
      <c r="L185" s="784" t="s">
        <v>273</v>
      </c>
      <c r="M185" s="775"/>
      <c r="N185" s="211">
        <v>60000000</v>
      </c>
      <c r="O185" s="109">
        <f>132.58/111.82</f>
        <v>1.1856555177964587</v>
      </c>
      <c r="P185" s="114" t="s">
        <v>189</v>
      </c>
      <c r="Q185" s="785">
        <f t="shared" si="12"/>
        <v>60019434.761502482</v>
      </c>
      <c r="R185" s="785"/>
      <c r="S185" s="663" t="s">
        <v>226</v>
      </c>
      <c r="T185" s="663"/>
      <c r="U185" s="663"/>
    </row>
    <row r="186" spans="1:21" ht="15.75" customHeight="1" x14ac:dyDescent="0.25">
      <c r="B186" s="663" t="s">
        <v>149</v>
      </c>
      <c r="C186" s="663"/>
      <c r="D186" s="783" t="s">
        <v>409</v>
      </c>
      <c r="E186" s="773"/>
      <c r="F186" s="79" t="s">
        <v>144</v>
      </c>
      <c r="G186" s="806">
        <v>71579324</v>
      </c>
      <c r="H186" s="806">
        <v>71579324</v>
      </c>
      <c r="I186" s="806">
        <v>71579324</v>
      </c>
      <c r="J186" s="768" t="s">
        <v>274</v>
      </c>
      <c r="K186" s="768"/>
      <c r="L186" s="784" t="s">
        <v>275</v>
      </c>
      <c r="M186" s="775"/>
      <c r="N186" s="211">
        <v>60000000</v>
      </c>
      <c r="O186" s="109">
        <f>133.4/111.82</f>
        <v>1.1929887318905386</v>
      </c>
      <c r="P186" s="114" t="s">
        <v>202</v>
      </c>
      <c r="Q186" s="785">
        <f t="shared" si="12"/>
        <v>60000000.072563708</v>
      </c>
      <c r="R186" s="785"/>
      <c r="S186" s="663" t="s">
        <v>226</v>
      </c>
      <c r="T186" s="663"/>
      <c r="U186" s="663"/>
    </row>
    <row r="187" spans="1:21" ht="15.75" customHeight="1" x14ac:dyDescent="0.25">
      <c r="B187" s="663" t="s">
        <v>150</v>
      </c>
      <c r="C187" s="663"/>
      <c r="D187" s="783" t="s">
        <v>409</v>
      </c>
      <c r="E187" s="773"/>
      <c r="F187" s="79" t="s">
        <v>144</v>
      </c>
      <c r="G187" s="806">
        <v>300633160</v>
      </c>
      <c r="H187" s="806">
        <v>71579324</v>
      </c>
      <c r="I187" s="806">
        <v>71579324</v>
      </c>
      <c r="J187" s="768" t="s">
        <v>276</v>
      </c>
      <c r="K187" s="768"/>
      <c r="L187" s="784" t="s">
        <v>275</v>
      </c>
      <c r="M187" s="775"/>
      <c r="N187" s="211">
        <v>252000000</v>
      </c>
      <c r="O187" s="109">
        <f>133.4/111.82</f>
        <v>1.1929887318905386</v>
      </c>
      <c r="P187" s="114" t="s">
        <v>202</v>
      </c>
      <c r="Q187" s="785">
        <f t="shared" si="12"/>
        <v>251999999.63418287</v>
      </c>
      <c r="R187" s="785"/>
      <c r="S187" s="663" t="s">
        <v>226</v>
      </c>
      <c r="T187" s="663"/>
      <c r="U187" s="663"/>
    </row>
    <row r="188" spans="1:21" ht="15.75" customHeight="1" x14ac:dyDescent="0.25">
      <c r="B188" s="663" t="s">
        <v>151</v>
      </c>
      <c r="C188" s="663"/>
      <c r="D188" s="783" t="s">
        <v>409</v>
      </c>
      <c r="E188" s="773"/>
      <c r="F188" s="79" t="s">
        <v>144</v>
      </c>
      <c r="G188" s="806">
        <v>73891969</v>
      </c>
      <c r="H188" s="806">
        <v>71579324</v>
      </c>
      <c r="I188" s="806">
        <v>71579324</v>
      </c>
      <c r="J188" s="768" t="s">
        <v>277</v>
      </c>
      <c r="K188" s="768"/>
      <c r="L188" s="784" t="s">
        <v>278</v>
      </c>
      <c r="M188" s="775"/>
      <c r="N188" s="211">
        <v>60000000</v>
      </c>
      <c r="O188" s="109">
        <f>137.71/111.82</f>
        <v>1.2315328206045431</v>
      </c>
      <c r="P188" s="114" t="s">
        <v>279</v>
      </c>
      <c r="Q188" s="785">
        <f t="shared" si="12"/>
        <v>59999999.808147557</v>
      </c>
      <c r="R188" s="785"/>
      <c r="S188" s="663" t="s">
        <v>226</v>
      </c>
      <c r="T188" s="663"/>
      <c r="U188" s="663"/>
    </row>
    <row r="189" spans="1:21" ht="15.75" customHeight="1" x14ac:dyDescent="0.25">
      <c r="B189" s="663" t="s">
        <v>152</v>
      </c>
      <c r="C189" s="663"/>
      <c r="D189" s="783" t="s">
        <v>409</v>
      </c>
      <c r="E189" s="773"/>
      <c r="F189" s="79" t="s">
        <v>144</v>
      </c>
      <c r="G189" s="806">
        <v>74503666</v>
      </c>
      <c r="H189" s="806">
        <v>71579324</v>
      </c>
      <c r="I189" s="806">
        <v>71579324</v>
      </c>
      <c r="J189" s="768" t="s">
        <v>280</v>
      </c>
      <c r="K189" s="768"/>
      <c r="L189" s="784" t="s">
        <v>281</v>
      </c>
      <c r="M189" s="775"/>
      <c r="N189" s="211">
        <v>60000000</v>
      </c>
      <c r="O189" s="109">
        <f>138.85/111.82</f>
        <v>1.2417277767841173</v>
      </c>
      <c r="P189" s="114" t="s">
        <v>282</v>
      </c>
      <c r="Q189" s="785">
        <f t="shared" si="12"/>
        <v>59999999.511127122</v>
      </c>
      <c r="R189" s="785"/>
      <c r="S189" s="663" t="s">
        <v>824</v>
      </c>
      <c r="T189" s="663"/>
      <c r="U189" s="663"/>
    </row>
    <row r="190" spans="1:21" ht="15.75" x14ac:dyDescent="0.25">
      <c r="B190" s="663" t="s">
        <v>227</v>
      </c>
      <c r="C190" s="663"/>
      <c r="D190" s="783" t="s">
        <v>409</v>
      </c>
      <c r="E190" s="773"/>
      <c r="F190" s="79" t="s">
        <v>144</v>
      </c>
      <c r="G190" s="806">
        <f>387419066-74503667</f>
        <v>312915399</v>
      </c>
      <c r="H190" s="806">
        <v>71579324</v>
      </c>
      <c r="I190" s="806">
        <v>71579324</v>
      </c>
      <c r="J190" s="768" t="s">
        <v>283</v>
      </c>
      <c r="K190" s="768"/>
      <c r="L190" s="784" t="s">
        <v>281</v>
      </c>
      <c r="M190" s="775"/>
      <c r="N190" s="211">
        <v>252000000</v>
      </c>
      <c r="O190" s="109">
        <f>138.85/111.82</f>
        <v>1.2417277767841173</v>
      </c>
      <c r="P190" s="114" t="s">
        <v>282</v>
      </c>
      <c r="Q190" s="785">
        <f t="shared" si="12"/>
        <v>251999999.39632699</v>
      </c>
      <c r="R190" s="785"/>
      <c r="S190" s="663" t="s">
        <v>284</v>
      </c>
      <c r="T190" s="663"/>
      <c r="U190" s="663"/>
    </row>
    <row r="191" spans="1:21" ht="15.75" x14ac:dyDescent="0.25">
      <c r="B191" s="663" t="s">
        <v>228</v>
      </c>
      <c r="C191" s="663"/>
      <c r="D191" s="783" t="s">
        <v>409</v>
      </c>
      <c r="E191" s="773"/>
      <c r="F191" s="79" t="s">
        <v>144</v>
      </c>
      <c r="G191" s="807">
        <v>76344124.489999995</v>
      </c>
      <c r="H191" s="806">
        <v>71579324</v>
      </c>
      <c r="I191" s="806">
        <v>71579324</v>
      </c>
      <c r="J191" s="768" t="s">
        <v>375</v>
      </c>
      <c r="K191" s="768"/>
      <c r="L191" s="792">
        <v>43305</v>
      </c>
      <c r="M191" s="775"/>
      <c r="N191" s="211">
        <v>60000000</v>
      </c>
      <c r="O191" s="109">
        <f>142.28/111.82</f>
        <v>1.272402074763012</v>
      </c>
      <c r="P191" s="114" t="s">
        <v>376</v>
      </c>
      <c r="Q191" s="785">
        <f t="shared" si="12"/>
        <v>60000000.003315993</v>
      </c>
      <c r="R191" s="785"/>
      <c r="S191" s="663" t="s">
        <v>824</v>
      </c>
      <c r="T191" s="663"/>
      <c r="U191" s="663"/>
    </row>
    <row r="192" spans="1:21" ht="15" customHeight="1" x14ac:dyDescent="0.25">
      <c r="B192" s="663" t="s">
        <v>229</v>
      </c>
      <c r="C192" s="663"/>
      <c r="D192" s="783" t="s">
        <v>409</v>
      </c>
      <c r="E192" s="773"/>
      <c r="F192" s="79" t="s">
        <v>144</v>
      </c>
      <c r="G192" s="807">
        <v>398551959</v>
      </c>
      <c r="H192" s="806">
        <v>71579324</v>
      </c>
      <c r="I192" s="806">
        <v>71579324</v>
      </c>
      <c r="J192" s="768" t="s">
        <v>825</v>
      </c>
      <c r="K192" s="768"/>
      <c r="L192" s="792">
        <v>43445</v>
      </c>
      <c r="M192" s="775"/>
      <c r="N192" s="211">
        <f>60000000+252000000</f>
        <v>312000000</v>
      </c>
      <c r="O192" s="109">
        <f>142.84/111.82</f>
        <v>1.2774101234126276</v>
      </c>
      <c r="P192" s="114" t="s">
        <v>410</v>
      </c>
      <c r="Q192" s="785">
        <f t="shared" si="12"/>
        <v>312000000.38770646</v>
      </c>
      <c r="R192" s="785"/>
      <c r="S192" s="663" t="s">
        <v>226</v>
      </c>
      <c r="T192" s="663"/>
      <c r="U192" s="663"/>
    </row>
    <row r="193" spans="1:26" ht="15" customHeight="1" x14ac:dyDescent="0.25">
      <c r="B193" s="663" t="s">
        <v>230</v>
      </c>
      <c r="C193" s="663"/>
      <c r="D193" s="783" t="s">
        <v>409</v>
      </c>
      <c r="E193" s="773"/>
      <c r="F193" s="79" t="s">
        <v>144</v>
      </c>
      <c r="G193" s="807">
        <v>79133889</v>
      </c>
      <c r="H193" s="806">
        <v>71579324</v>
      </c>
      <c r="I193" s="806">
        <v>71579324</v>
      </c>
      <c r="J193" s="768" t="s">
        <v>826</v>
      </c>
      <c r="K193" s="768"/>
      <c r="L193" s="792">
        <v>43686</v>
      </c>
      <c r="M193" s="775"/>
      <c r="N193" s="211">
        <v>60000000</v>
      </c>
      <c r="O193" s="109">
        <f>102.71/78.05</f>
        <v>1.3159513132607303</v>
      </c>
      <c r="P193" s="114" t="s">
        <v>503</v>
      </c>
      <c r="Q193" s="785">
        <f t="shared" si="12"/>
        <v>60134359.2293837</v>
      </c>
      <c r="R193" s="785"/>
      <c r="S193" s="663" t="s">
        <v>824</v>
      </c>
      <c r="T193" s="663"/>
      <c r="U193" s="663"/>
    </row>
    <row r="194" spans="1:26" ht="15" customHeight="1" x14ac:dyDescent="0.25">
      <c r="B194" s="663" t="s">
        <v>231</v>
      </c>
      <c r="C194" s="663"/>
      <c r="D194" s="783" t="s">
        <v>409</v>
      </c>
      <c r="E194" s="773"/>
      <c r="F194" s="79" t="s">
        <v>144</v>
      </c>
      <c r="G194" s="807">
        <v>333395516</v>
      </c>
      <c r="H194" s="806">
        <v>71579324</v>
      </c>
      <c r="I194" s="806">
        <v>71579324</v>
      </c>
      <c r="J194" s="768" t="s">
        <v>555</v>
      </c>
      <c r="K194" s="768"/>
      <c r="L194" s="792">
        <v>43748</v>
      </c>
      <c r="M194" s="775"/>
      <c r="N194" s="211">
        <v>252000000</v>
      </c>
      <c r="O194" s="109">
        <f>103.26/78.05</f>
        <v>1.322998078155029</v>
      </c>
      <c r="P194" s="114" t="s">
        <v>547</v>
      </c>
      <c r="Q194" s="785">
        <f t="shared" si="12"/>
        <v>252000000.23048612</v>
      </c>
      <c r="R194" s="785"/>
      <c r="S194" s="663" t="s">
        <v>827</v>
      </c>
      <c r="T194" s="663"/>
      <c r="U194" s="663"/>
    </row>
    <row r="195" spans="1:26" ht="15.75" customHeight="1" x14ac:dyDescent="0.25">
      <c r="B195" s="910" t="s">
        <v>232</v>
      </c>
      <c r="C195" s="910"/>
      <c r="D195" s="911" t="s">
        <v>409</v>
      </c>
      <c r="E195" s="912"/>
      <c r="F195" s="225" t="s">
        <v>144</v>
      </c>
      <c r="G195" s="807">
        <v>79795004</v>
      </c>
      <c r="H195" s="806"/>
      <c r="I195" s="130"/>
      <c r="J195" s="768" t="s">
        <v>828</v>
      </c>
      <c r="K195" s="768"/>
      <c r="L195" s="913">
        <v>43844</v>
      </c>
      <c r="M195" s="914"/>
      <c r="N195" s="226">
        <v>60000000</v>
      </c>
      <c r="O195" s="227">
        <f>103.8/78.05</f>
        <v>1.3299167200512492</v>
      </c>
      <c r="P195" s="228" t="s">
        <v>560</v>
      </c>
      <c r="Q195" s="915">
        <f t="shared" si="12"/>
        <v>60000000.599229291</v>
      </c>
      <c r="R195" s="915"/>
      <c r="S195" s="910" t="s">
        <v>824</v>
      </c>
      <c r="T195" s="910"/>
      <c r="U195" s="910"/>
    </row>
    <row r="196" spans="1:26" ht="15.75" customHeight="1" x14ac:dyDescent="0.25">
      <c r="A196" s="229"/>
      <c r="B196" s="799" t="s">
        <v>234</v>
      </c>
      <c r="C196" s="799"/>
      <c r="D196" s="800" t="s">
        <v>409</v>
      </c>
      <c r="E196" s="800"/>
      <c r="F196" s="230" t="s">
        <v>144</v>
      </c>
      <c r="G196" s="231">
        <v>80694426.650000006</v>
      </c>
      <c r="H196" s="232"/>
      <c r="I196" s="232"/>
      <c r="J196" s="801" t="s">
        <v>829</v>
      </c>
      <c r="K196" s="801"/>
      <c r="L196" s="802">
        <v>44026</v>
      </c>
      <c r="M196" s="803"/>
      <c r="N196" s="233">
        <v>60000000</v>
      </c>
      <c r="O196" s="234">
        <f>104.97/78.05</f>
        <v>1.3449071108263935</v>
      </c>
      <c r="P196" s="235" t="s">
        <v>816</v>
      </c>
      <c r="Q196" s="804">
        <f t="shared" si="12"/>
        <v>60000000.000309609</v>
      </c>
      <c r="R196" s="804"/>
      <c r="S196" s="799" t="s">
        <v>226</v>
      </c>
      <c r="T196" s="799"/>
      <c r="U196" s="799"/>
    </row>
    <row r="197" spans="1:26" ht="15" customHeight="1" x14ac:dyDescent="0.2"/>
    <row r="198" spans="1:26" ht="15" customHeight="1" x14ac:dyDescent="0.2"/>
    <row r="199" spans="1:26" ht="15" customHeight="1" x14ac:dyDescent="0.2">
      <c r="A199" s="1" t="s">
        <v>566</v>
      </c>
      <c r="B199" s="796" t="s">
        <v>285</v>
      </c>
      <c r="C199" s="797"/>
      <c r="D199" s="797"/>
      <c r="E199" s="797"/>
      <c r="F199" s="797"/>
      <c r="G199" s="797"/>
      <c r="H199" s="797"/>
      <c r="I199" s="797"/>
      <c r="J199" s="797"/>
      <c r="K199" s="797"/>
      <c r="L199" s="797"/>
      <c r="M199" s="797"/>
      <c r="N199" s="797"/>
      <c r="O199" s="797"/>
      <c r="P199" s="797"/>
      <c r="Q199" s="797"/>
      <c r="R199" s="797"/>
      <c r="S199" s="797"/>
      <c r="T199" s="797"/>
      <c r="U199" s="798"/>
      <c r="V199" s="805"/>
      <c r="W199" s="805"/>
      <c r="X199" s="795"/>
      <c r="Y199" s="795"/>
      <c r="Z199" s="795"/>
    </row>
    <row r="200" spans="1:26" ht="15" customHeight="1" x14ac:dyDescent="0.2">
      <c r="B200" s="790" t="s">
        <v>131</v>
      </c>
      <c r="C200" s="790"/>
      <c r="D200" s="791" t="s">
        <v>132</v>
      </c>
      <c r="E200" s="791"/>
      <c r="F200" s="791" t="s">
        <v>133</v>
      </c>
      <c r="G200" s="789" t="s">
        <v>134</v>
      </c>
      <c r="H200" s="789"/>
      <c r="I200" s="789"/>
      <c r="J200" s="789"/>
      <c r="K200" s="789"/>
      <c r="L200" s="789"/>
      <c r="M200" s="789"/>
      <c r="N200" s="789" t="s">
        <v>135</v>
      </c>
      <c r="O200" s="789"/>
      <c r="P200" s="789"/>
      <c r="Q200" s="789"/>
      <c r="R200" s="789"/>
      <c r="S200" s="789" t="s">
        <v>97</v>
      </c>
      <c r="T200" s="789"/>
      <c r="U200" s="789"/>
    </row>
    <row r="201" spans="1:26" ht="15" customHeight="1" x14ac:dyDescent="0.2">
      <c r="B201" s="790"/>
      <c r="C201" s="790"/>
      <c r="D201" s="791"/>
      <c r="E201" s="791"/>
      <c r="F201" s="791"/>
      <c r="G201" s="776" t="s">
        <v>136</v>
      </c>
      <c r="H201" s="791"/>
      <c r="I201" s="791"/>
      <c r="J201" s="776" t="s">
        <v>137</v>
      </c>
      <c r="K201" s="776"/>
      <c r="L201" s="776" t="s">
        <v>784</v>
      </c>
      <c r="M201" s="776"/>
      <c r="N201" s="200" t="s">
        <v>138</v>
      </c>
      <c r="O201" s="200" t="s">
        <v>139</v>
      </c>
      <c r="P201" s="200" t="s">
        <v>140</v>
      </c>
      <c r="Q201" s="776" t="s">
        <v>141</v>
      </c>
      <c r="R201" s="776"/>
      <c r="S201" s="789"/>
      <c r="T201" s="789"/>
      <c r="U201" s="789"/>
    </row>
    <row r="202" spans="1:26" ht="15" customHeight="1" x14ac:dyDescent="0.25">
      <c r="B202" s="294" t="s">
        <v>142</v>
      </c>
      <c r="C202" s="296"/>
      <c r="D202" s="783" t="s">
        <v>51</v>
      </c>
      <c r="E202" s="773"/>
      <c r="F202" s="79" t="s">
        <v>144</v>
      </c>
      <c r="G202" s="236">
        <v>1137653386</v>
      </c>
      <c r="H202" s="236"/>
      <c r="I202" s="236"/>
      <c r="J202" s="768" t="s">
        <v>286</v>
      </c>
      <c r="K202" s="768"/>
      <c r="L202" s="784" t="s">
        <v>287</v>
      </c>
      <c r="M202" s="775"/>
      <c r="N202" s="112">
        <v>923770253.59000003</v>
      </c>
      <c r="O202" s="59">
        <f>137.71/111.82</f>
        <v>1.2315328206045431</v>
      </c>
      <c r="P202" s="110" t="s">
        <v>233</v>
      </c>
      <c r="Q202" s="771">
        <f t="shared" ref="Q202:Q240" si="13">+G202/O202</f>
        <v>923770253.59465539</v>
      </c>
      <c r="R202" s="772"/>
      <c r="S202" s="663" t="s">
        <v>226</v>
      </c>
      <c r="T202" s="663"/>
      <c r="U202" s="663"/>
    </row>
    <row r="203" spans="1:26" ht="15" customHeight="1" x14ac:dyDescent="0.25">
      <c r="B203" s="294" t="s">
        <v>146</v>
      </c>
      <c r="C203" s="296"/>
      <c r="D203" s="773" t="s">
        <v>51</v>
      </c>
      <c r="E203" s="773"/>
      <c r="F203" s="79" t="s">
        <v>144</v>
      </c>
      <c r="G203" s="236">
        <v>1138975183</v>
      </c>
      <c r="H203" s="236"/>
      <c r="I203" s="236"/>
      <c r="J203" s="768" t="s">
        <v>288</v>
      </c>
      <c r="K203" s="768"/>
      <c r="L203" s="784" t="s">
        <v>289</v>
      </c>
      <c r="M203" s="775"/>
      <c r="N203" s="112">
        <v>923770253.59000003</v>
      </c>
      <c r="O203" s="59">
        <f>137.87/111.82</f>
        <v>1.2329636916472904</v>
      </c>
      <c r="P203" s="110" t="s">
        <v>235</v>
      </c>
      <c r="Q203" s="771">
        <f t="shared" si="13"/>
        <v>923770254.31972146</v>
      </c>
      <c r="R203" s="772"/>
      <c r="S203" s="663" t="s">
        <v>226</v>
      </c>
      <c r="T203" s="663"/>
      <c r="U203" s="663"/>
    </row>
    <row r="204" spans="1:26" ht="15" customHeight="1" x14ac:dyDescent="0.25">
      <c r="B204" s="294" t="s">
        <v>147</v>
      </c>
      <c r="C204" s="296"/>
      <c r="D204" s="773" t="s">
        <v>51</v>
      </c>
      <c r="E204" s="773"/>
      <c r="F204" s="79" t="s">
        <v>144</v>
      </c>
      <c r="G204" s="236">
        <v>1139966530</v>
      </c>
      <c r="H204" s="236"/>
      <c r="I204" s="236"/>
      <c r="J204" s="768" t="s">
        <v>290</v>
      </c>
      <c r="K204" s="768"/>
      <c r="L204" s="784" t="s">
        <v>291</v>
      </c>
      <c r="M204" s="775"/>
      <c r="N204" s="112">
        <v>923770253.59000003</v>
      </c>
      <c r="O204" s="59">
        <f>137.99/111.82</f>
        <v>1.2340368449293508</v>
      </c>
      <c r="P204" s="110" t="s">
        <v>292</v>
      </c>
      <c r="Q204" s="771">
        <f t="shared" si="13"/>
        <v>923770254.25465608</v>
      </c>
      <c r="R204" s="772"/>
      <c r="S204" s="663" t="s">
        <v>226</v>
      </c>
      <c r="T204" s="663"/>
      <c r="U204" s="663"/>
    </row>
    <row r="205" spans="1:26" ht="15" customHeight="1" x14ac:dyDescent="0.25">
      <c r="B205" s="294" t="s">
        <v>148</v>
      </c>
      <c r="C205" s="296"/>
      <c r="D205" s="773" t="s">
        <v>51</v>
      </c>
      <c r="E205" s="773"/>
      <c r="F205" s="79" t="s">
        <v>144</v>
      </c>
      <c r="G205" s="236">
        <v>1140462203</v>
      </c>
      <c r="H205" s="236"/>
      <c r="I205" s="236"/>
      <c r="J205" s="768" t="s">
        <v>293</v>
      </c>
      <c r="K205" s="768"/>
      <c r="L205" s="784" t="s">
        <v>257</v>
      </c>
      <c r="M205" s="775"/>
      <c r="N205" s="112">
        <v>923770253.59000003</v>
      </c>
      <c r="O205" s="59">
        <f>138.05/111.82</f>
        <v>1.2345734215703812</v>
      </c>
      <c r="P205" s="110" t="s">
        <v>294</v>
      </c>
      <c r="Q205" s="771">
        <f t="shared" si="13"/>
        <v>923770253.81716752</v>
      </c>
      <c r="R205" s="772"/>
      <c r="S205" s="663" t="s">
        <v>226</v>
      </c>
      <c r="T205" s="663"/>
      <c r="U205" s="663"/>
    </row>
    <row r="206" spans="1:26" ht="15" customHeight="1" x14ac:dyDescent="0.25">
      <c r="B206" s="294" t="s">
        <v>149</v>
      </c>
      <c r="C206" s="296"/>
      <c r="D206" s="773" t="s">
        <v>51</v>
      </c>
      <c r="E206" s="773"/>
      <c r="F206" s="79" t="s">
        <v>144</v>
      </c>
      <c r="G206" s="236">
        <v>1140627428</v>
      </c>
      <c r="H206" s="236"/>
      <c r="I206" s="236"/>
      <c r="J206" s="768" t="s">
        <v>295</v>
      </c>
      <c r="K206" s="768"/>
      <c r="L206" s="784" t="s">
        <v>296</v>
      </c>
      <c r="M206" s="775"/>
      <c r="N206" s="112">
        <v>923770253.59000003</v>
      </c>
      <c r="O206" s="59">
        <f>138.07/111.82</f>
        <v>1.2347522804507245</v>
      </c>
      <c r="P206" s="110" t="s">
        <v>297</v>
      </c>
      <c r="Q206" s="771">
        <f t="shared" si="13"/>
        <v>923770254.21134198</v>
      </c>
      <c r="R206" s="772"/>
      <c r="S206" s="663" t="s">
        <v>226</v>
      </c>
      <c r="T206" s="663"/>
      <c r="U206" s="663"/>
    </row>
    <row r="207" spans="1:26" ht="15" customHeight="1" x14ac:dyDescent="0.25">
      <c r="B207" s="294" t="s">
        <v>150</v>
      </c>
      <c r="C207" s="296"/>
      <c r="D207" s="773" t="s">
        <v>51</v>
      </c>
      <c r="E207" s="773"/>
      <c r="F207" s="79" t="s">
        <v>144</v>
      </c>
      <c r="G207" s="236">
        <v>1142692734</v>
      </c>
      <c r="H207" s="236"/>
      <c r="I207" s="236"/>
      <c r="J207" s="768" t="s">
        <v>298</v>
      </c>
      <c r="K207" s="768"/>
      <c r="L207" s="784" t="s">
        <v>299</v>
      </c>
      <c r="M207" s="775"/>
      <c r="N207" s="112">
        <v>923770253.59000003</v>
      </c>
      <c r="O207" s="59">
        <f>138.32/111.82</f>
        <v>1.2369880164550171</v>
      </c>
      <c r="P207" s="110" t="s">
        <v>300</v>
      </c>
      <c r="Q207" s="771">
        <f t="shared" si="13"/>
        <v>923770253.87420464</v>
      </c>
      <c r="R207" s="772"/>
      <c r="S207" s="663" t="s">
        <v>226</v>
      </c>
      <c r="T207" s="663"/>
      <c r="U207" s="663"/>
    </row>
    <row r="208" spans="1:26" ht="15" customHeight="1" x14ac:dyDescent="0.25">
      <c r="B208" s="294" t="s">
        <v>151</v>
      </c>
      <c r="C208" s="296"/>
      <c r="D208" s="773" t="s">
        <v>51</v>
      </c>
      <c r="E208" s="773"/>
      <c r="F208" s="79" t="s">
        <v>144</v>
      </c>
      <c r="G208" s="236">
        <v>1147071184</v>
      </c>
      <c r="H208" s="236"/>
      <c r="I208" s="236"/>
      <c r="J208" s="768" t="s">
        <v>301</v>
      </c>
      <c r="K208" s="768"/>
      <c r="L208" s="784" t="s">
        <v>281</v>
      </c>
      <c r="M208" s="775"/>
      <c r="N208" s="112">
        <v>923770253.59000003</v>
      </c>
      <c r="O208" s="59">
        <f>138.85/111.82</f>
        <v>1.2417277767841173</v>
      </c>
      <c r="P208" s="110" t="s">
        <v>302</v>
      </c>
      <c r="Q208" s="771">
        <f t="shared" si="13"/>
        <v>923770254.19431043</v>
      </c>
      <c r="R208" s="772"/>
      <c r="S208" s="663" t="s">
        <v>226</v>
      </c>
      <c r="T208" s="663"/>
      <c r="U208" s="663"/>
    </row>
    <row r="209" spans="2:21" ht="15" customHeight="1" x14ac:dyDescent="0.25">
      <c r="B209" s="294" t="s">
        <v>152</v>
      </c>
      <c r="C209" s="296"/>
      <c r="D209" s="773" t="s">
        <v>51</v>
      </c>
      <c r="E209" s="773"/>
      <c r="F209" s="79" t="s">
        <v>144</v>
      </c>
      <c r="G209" s="236">
        <v>1154258450</v>
      </c>
      <c r="H209" s="236"/>
      <c r="I209" s="236"/>
      <c r="J209" s="768" t="s">
        <v>303</v>
      </c>
      <c r="K209" s="768"/>
      <c r="L209" s="784" t="s">
        <v>304</v>
      </c>
      <c r="M209" s="775"/>
      <c r="N209" s="112">
        <v>923770253.59000003</v>
      </c>
      <c r="O209" s="59">
        <f>139.72/111.82</f>
        <v>1.2495081380790556</v>
      </c>
      <c r="P209" s="110" t="s">
        <v>305</v>
      </c>
      <c r="Q209" s="771">
        <f t="shared" si="13"/>
        <v>923770253.9292872</v>
      </c>
      <c r="R209" s="772"/>
      <c r="S209" s="663" t="s">
        <v>226</v>
      </c>
      <c r="T209" s="663"/>
      <c r="U209" s="663"/>
    </row>
    <row r="210" spans="2:21" ht="15" customHeight="1" x14ac:dyDescent="0.25">
      <c r="B210" s="294" t="s">
        <v>227</v>
      </c>
      <c r="C210" s="296"/>
      <c r="D210" s="793" t="s">
        <v>51</v>
      </c>
      <c r="E210" s="794"/>
      <c r="F210" s="79" t="s">
        <v>144</v>
      </c>
      <c r="G210" s="236">
        <v>1162437063</v>
      </c>
      <c r="H210" s="236"/>
      <c r="I210" s="236"/>
      <c r="J210" s="768" t="s">
        <v>306</v>
      </c>
      <c r="K210" s="768"/>
      <c r="L210" s="784" t="s">
        <v>307</v>
      </c>
      <c r="M210" s="775"/>
      <c r="N210" s="112">
        <v>923770253.59000003</v>
      </c>
      <c r="O210" s="59">
        <f>140.71/111.82</f>
        <v>1.2583616526560546</v>
      </c>
      <c r="P210" s="110" t="s">
        <v>308</v>
      </c>
      <c r="Q210" s="771">
        <f t="shared" si="13"/>
        <v>923770253.60429239</v>
      </c>
      <c r="R210" s="772"/>
      <c r="S210" s="663" t="s">
        <v>226</v>
      </c>
      <c r="T210" s="663"/>
      <c r="U210" s="663"/>
    </row>
    <row r="211" spans="2:21" ht="15" customHeight="1" x14ac:dyDescent="0.25">
      <c r="B211" s="294" t="s">
        <v>228</v>
      </c>
      <c r="C211" s="296"/>
      <c r="D211" s="773" t="s">
        <v>51</v>
      </c>
      <c r="E211" s="773"/>
      <c r="F211" s="79" t="s">
        <v>144</v>
      </c>
      <c r="G211" s="236">
        <v>1165245880</v>
      </c>
      <c r="H211" s="236"/>
      <c r="I211" s="236"/>
      <c r="J211" s="768" t="s">
        <v>309</v>
      </c>
      <c r="K211" s="768"/>
      <c r="L211" s="784" t="s">
        <v>310</v>
      </c>
      <c r="M211" s="775"/>
      <c r="N211" s="112">
        <v>923770253.59000003</v>
      </c>
      <c r="O211" s="115">
        <f>141.05/111.82</f>
        <v>1.2614022536218925</v>
      </c>
      <c r="P211" s="110" t="s">
        <v>311</v>
      </c>
      <c r="Q211" s="771">
        <f t="shared" si="13"/>
        <v>923770253.82204878</v>
      </c>
      <c r="R211" s="772"/>
      <c r="S211" s="663" t="s">
        <v>226</v>
      </c>
      <c r="T211" s="663"/>
      <c r="U211" s="663"/>
    </row>
    <row r="212" spans="2:21" ht="15" customHeight="1" x14ac:dyDescent="0.25">
      <c r="B212" s="294" t="s">
        <v>229</v>
      </c>
      <c r="C212" s="296"/>
      <c r="D212" s="773" t="s">
        <v>51</v>
      </c>
      <c r="E212" s="773"/>
      <c r="F212" s="79" t="s">
        <v>144</v>
      </c>
      <c r="G212" s="236">
        <v>1170615677</v>
      </c>
      <c r="H212" s="236"/>
      <c r="I212" s="236"/>
      <c r="J212" s="768" t="s">
        <v>369</v>
      </c>
      <c r="K212" s="768"/>
      <c r="L212" s="784" t="s">
        <v>359</v>
      </c>
      <c r="M212" s="775"/>
      <c r="N212" s="112">
        <v>923770253.59000003</v>
      </c>
      <c r="O212" s="115">
        <f>141.7/111.82</f>
        <v>1.2672151672330532</v>
      </c>
      <c r="P212" s="110" t="s">
        <v>260</v>
      </c>
      <c r="Q212" s="771">
        <f t="shared" si="13"/>
        <v>923770254.07297099</v>
      </c>
      <c r="R212" s="772"/>
      <c r="S212" s="663" t="s">
        <v>226</v>
      </c>
      <c r="T212" s="663"/>
      <c r="U212" s="663"/>
    </row>
    <row r="213" spans="2:21" ht="15" customHeight="1" x14ac:dyDescent="0.25">
      <c r="B213" s="294" t="s">
        <v>230</v>
      </c>
      <c r="C213" s="296"/>
      <c r="D213" s="793" t="s">
        <v>51</v>
      </c>
      <c r="E213" s="794"/>
      <c r="F213" s="79" t="s">
        <v>144</v>
      </c>
      <c r="G213" s="236">
        <v>1173589718</v>
      </c>
      <c r="H213" s="236"/>
      <c r="I213" s="236"/>
      <c r="J213" s="768" t="s">
        <v>370</v>
      </c>
      <c r="K213" s="768"/>
      <c r="L213" s="784" t="s">
        <v>371</v>
      </c>
      <c r="M213" s="775"/>
      <c r="N213" s="112">
        <v>923770253.59000003</v>
      </c>
      <c r="O213" s="115">
        <f>142.06/111.82</f>
        <v>1.2704346270792346</v>
      </c>
      <c r="P213" s="110" t="s">
        <v>372</v>
      </c>
      <c r="Q213" s="771">
        <f t="shared" si="13"/>
        <v>923770253.88399255</v>
      </c>
      <c r="R213" s="772"/>
      <c r="S213" s="663" t="s">
        <v>226</v>
      </c>
      <c r="T213" s="663"/>
      <c r="U213" s="663"/>
    </row>
    <row r="214" spans="2:21" ht="15" customHeight="1" x14ac:dyDescent="0.25">
      <c r="B214" s="294" t="s">
        <v>231</v>
      </c>
      <c r="C214" s="296"/>
      <c r="D214" s="773" t="s">
        <v>51</v>
      </c>
      <c r="E214" s="773"/>
      <c r="F214" s="79" t="s">
        <v>144</v>
      </c>
      <c r="G214" s="236">
        <v>1175407188</v>
      </c>
      <c r="H214" s="236"/>
      <c r="I214" s="236"/>
      <c r="J214" s="768" t="s">
        <v>377</v>
      </c>
      <c r="K214" s="768"/>
      <c r="L214" s="784" t="s">
        <v>378</v>
      </c>
      <c r="M214" s="775"/>
      <c r="N214" s="112">
        <v>923770253.59000003</v>
      </c>
      <c r="O214" s="115">
        <f>142.28/111.82</f>
        <v>1.272402074763012</v>
      </c>
      <c r="P214" s="110" t="s">
        <v>379</v>
      </c>
      <c r="Q214" s="771">
        <f t="shared" si="13"/>
        <v>923770254.16193414</v>
      </c>
      <c r="R214" s="772"/>
      <c r="S214" s="663" t="s">
        <v>226</v>
      </c>
      <c r="T214" s="663"/>
      <c r="U214" s="663"/>
    </row>
    <row r="215" spans="2:21" ht="15.75" customHeight="1" x14ac:dyDescent="0.25">
      <c r="B215" s="294" t="s">
        <v>232</v>
      </c>
      <c r="C215" s="296"/>
      <c r="D215" s="773" t="s">
        <v>51</v>
      </c>
      <c r="E215" s="773"/>
      <c r="F215" s="79" t="s">
        <v>144</v>
      </c>
      <c r="G215" s="236">
        <v>1173920167</v>
      </c>
      <c r="H215" s="236"/>
      <c r="I215" s="236"/>
      <c r="J215" s="768" t="s">
        <v>382</v>
      </c>
      <c r="K215" s="768"/>
      <c r="L215" s="784" t="s">
        <v>383</v>
      </c>
      <c r="M215" s="775"/>
      <c r="N215" s="112">
        <v>923770253.59000003</v>
      </c>
      <c r="O215" s="115">
        <f>142.1/111.82</f>
        <v>1.2707923448399214</v>
      </c>
      <c r="P215" s="110" t="s">
        <v>384</v>
      </c>
      <c r="Q215" s="771">
        <f t="shared" si="13"/>
        <v>923770253.86305404</v>
      </c>
      <c r="R215" s="772"/>
      <c r="S215" s="663" t="s">
        <v>226</v>
      </c>
      <c r="T215" s="663"/>
      <c r="U215" s="663"/>
    </row>
    <row r="216" spans="2:21" ht="15.75" customHeight="1" x14ac:dyDescent="0.25">
      <c r="B216" s="294" t="s">
        <v>234</v>
      </c>
      <c r="C216" s="296"/>
      <c r="D216" s="773" t="s">
        <v>51</v>
      </c>
      <c r="E216" s="773"/>
      <c r="F216" s="79" t="s">
        <v>144</v>
      </c>
      <c r="G216" s="236">
        <v>1177224657</v>
      </c>
      <c r="H216" s="236"/>
      <c r="I216" s="236"/>
      <c r="J216" s="768" t="s">
        <v>394</v>
      </c>
      <c r="K216" s="768"/>
      <c r="L216" s="784" t="s">
        <v>397</v>
      </c>
      <c r="M216" s="775"/>
      <c r="N216" s="112">
        <v>923770253.59000003</v>
      </c>
      <c r="O216" s="115">
        <f>142.5/111.82</f>
        <v>1.2743695224467895</v>
      </c>
      <c r="P216" s="110" t="s">
        <v>398</v>
      </c>
      <c r="Q216" s="771">
        <f t="shared" si="13"/>
        <v>923770253.65431583</v>
      </c>
      <c r="R216" s="772"/>
      <c r="S216" s="663" t="s">
        <v>830</v>
      </c>
      <c r="T216" s="663"/>
      <c r="U216" s="663"/>
    </row>
    <row r="217" spans="2:21" ht="15.75" customHeight="1" x14ac:dyDescent="0.25">
      <c r="B217" s="294" t="s">
        <v>236</v>
      </c>
      <c r="C217" s="296"/>
      <c r="D217" s="773" t="s">
        <v>51</v>
      </c>
      <c r="E217" s="773"/>
      <c r="F217" s="79" t="s">
        <v>144</v>
      </c>
      <c r="G217" s="236">
        <v>1177224657</v>
      </c>
      <c r="H217" s="236"/>
      <c r="I217" s="236"/>
      <c r="J217" s="768" t="s">
        <v>399</v>
      </c>
      <c r="K217" s="768"/>
      <c r="L217" s="784" t="s">
        <v>397</v>
      </c>
      <c r="M217" s="775"/>
      <c r="N217" s="112">
        <v>923770253.59000003</v>
      </c>
      <c r="O217" s="115">
        <f>142.5/111.82</f>
        <v>1.2743695224467895</v>
      </c>
      <c r="P217" s="110" t="s">
        <v>400</v>
      </c>
      <c r="Q217" s="771">
        <f t="shared" si="13"/>
        <v>923770253.65431583</v>
      </c>
      <c r="R217" s="772"/>
      <c r="S217" s="663" t="s">
        <v>226</v>
      </c>
      <c r="T217" s="663"/>
      <c r="U217" s="663"/>
    </row>
    <row r="218" spans="2:21" ht="56.25" customHeight="1" x14ac:dyDescent="0.25">
      <c r="B218" s="294" t="s">
        <v>239</v>
      </c>
      <c r="C218" s="296"/>
      <c r="D218" s="773" t="s">
        <v>51</v>
      </c>
      <c r="E218" s="773"/>
      <c r="F218" s="79" t="s">
        <v>144</v>
      </c>
      <c r="G218" s="236">
        <v>1178629066</v>
      </c>
      <c r="H218" s="236"/>
      <c r="I218" s="236"/>
      <c r="J218" s="768" t="s">
        <v>403</v>
      </c>
      <c r="K218" s="768"/>
      <c r="L218" s="792">
        <v>43431</v>
      </c>
      <c r="M218" s="775"/>
      <c r="N218" s="112">
        <v>923770253.59000003</v>
      </c>
      <c r="O218" s="115">
        <f>142.67/111.82</f>
        <v>1.2758898229297084</v>
      </c>
      <c r="P218" s="110" t="s">
        <v>400</v>
      </c>
      <c r="Q218" s="771">
        <f t="shared" si="13"/>
        <v>923770254.15378153</v>
      </c>
      <c r="R218" s="772"/>
      <c r="S218" s="663" t="s">
        <v>226</v>
      </c>
      <c r="T218" s="663"/>
      <c r="U218" s="663"/>
    </row>
    <row r="219" spans="2:21" ht="20.25" customHeight="1" x14ac:dyDescent="0.25">
      <c r="B219" s="294" t="s">
        <v>242</v>
      </c>
      <c r="C219" s="296"/>
      <c r="D219" s="773" t="s">
        <v>51</v>
      </c>
      <c r="E219" s="773"/>
      <c r="F219" s="79" t="s">
        <v>144</v>
      </c>
      <c r="G219" s="236">
        <v>1180033474</v>
      </c>
      <c r="H219" s="236"/>
      <c r="I219" s="236"/>
      <c r="J219" s="768" t="s">
        <v>411</v>
      </c>
      <c r="K219" s="768"/>
      <c r="L219" s="774">
        <v>43445</v>
      </c>
      <c r="M219" s="775"/>
      <c r="N219" s="112">
        <v>923770253.59000003</v>
      </c>
      <c r="O219" s="115">
        <f>142.84/111.82</f>
        <v>1.2774101234126276</v>
      </c>
      <c r="P219" s="110" t="s">
        <v>410</v>
      </c>
      <c r="Q219" s="771">
        <f>+G219/O219</f>
        <v>923770253.86922419</v>
      </c>
      <c r="R219" s="772"/>
      <c r="S219" s="663" t="s">
        <v>226</v>
      </c>
      <c r="T219" s="663"/>
      <c r="U219" s="663"/>
    </row>
    <row r="220" spans="2:21" ht="50.25" customHeight="1" x14ac:dyDescent="0.25">
      <c r="B220" s="294" t="s">
        <v>321</v>
      </c>
      <c r="C220" s="296"/>
      <c r="D220" s="773" t="s">
        <v>51</v>
      </c>
      <c r="E220" s="773"/>
      <c r="F220" s="79" t="s">
        <v>144</v>
      </c>
      <c r="G220" s="236">
        <v>1180033474</v>
      </c>
      <c r="H220" s="236"/>
      <c r="I220" s="236"/>
      <c r="J220" s="768" t="s">
        <v>412</v>
      </c>
      <c r="K220" s="768"/>
      <c r="L220" s="774">
        <v>43445</v>
      </c>
      <c r="M220" s="775"/>
      <c r="N220" s="112">
        <v>923770253.59000003</v>
      </c>
      <c r="O220" s="115">
        <f>142.84/111.82</f>
        <v>1.2774101234126276</v>
      </c>
      <c r="P220" s="110" t="s">
        <v>410</v>
      </c>
      <c r="Q220" s="771">
        <f t="shared" ref="Q220" si="14">+G220/O220</f>
        <v>923770253.86922419</v>
      </c>
      <c r="R220" s="772"/>
      <c r="S220" s="663" t="s">
        <v>226</v>
      </c>
      <c r="T220" s="663"/>
      <c r="U220" s="663"/>
    </row>
    <row r="221" spans="2:21" ht="50.25" customHeight="1" x14ac:dyDescent="0.25">
      <c r="B221" s="294" t="s">
        <v>322</v>
      </c>
      <c r="C221" s="296"/>
      <c r="D221" s="773" t="s">
        <v>51</v>
      </c>
      <c r="E221" s="773"/>
      <c r="F221" s="79" t="s">
        <v>144</v>
      </c>
      <c r="G221" s="236">
        <v>1190690455</v>
      </c>
      <c r="H221" s="236"/>
      <c r="I221" s="236"/>
      <c r="J221" s="768" t="s">
        <v>421</v>
      </c>
      <c r="K221" s="768"/>
      <c r="L221" s="774">
        <v>43515</v>
      </c>
      <c r="M221" s="775"/>
      <c r="N221" s="112">
        <v>923770253.59000003</v>
      </c>
      <c r="O221" s="115">
        <f>100.6/78.05</f>
        <v>1.2889173606662396</v>
      </c>
      <c r="P221" s="110" t="s">
        <v>422</v>
      </c>
      <c r="Q221" s="771">
        <f t="shared" si="13"/>
        <v>923791153.20825052</v>
      </c>
      <c r="R221" s="772"/>
      <c r="S221" s="663" t="s">
        <v>226</v>
      </c>
      <c r="T221" s="663"/>
      <c r="U221" s="663"/>
    </row>
    <row r="222" spans="2:21" ht="43.5" customHeight="1" x14ac:dyDescent="0.25">
      <c r="B222" s="294" t="s">
        <v>323</v>
      </c>
      <c r="C222" s="296"/>
      <c r="D222" s="773" t="s">
        <v>51</v>
      </c>
      <c r="E222" s="773"/>
      <c r="F222" s="79" t="s">
        <v>144</v>
      </c>
      <c r="G222" s="236">
        <v>1197547273</v>
      </c>
      <c r="H222" s="236"/>
      <c r="I222" s="236"/>
      <c r="J222" s="768" t="s">
        <v>426</v>
      </c>
      <c r="K222" s="768"/>
      <c r="L222" s="774">
        <v>43544</v>
      </c>
      <c r="M222" s="775"/>
      <c r="N222" s="112">
        <v>923770253.59000003</v>
      </c>
      <c r="O222" s="115">
        <f>101.18/78.05</f>
        <v>1.2963484945547727</v>
      </c>
      <c r="P222" s="110" t="s">
        <v>427</v>
      </c>
      <c r="Q222" s="771">
        <f t="shared" si="13"/>
        <v>923784983.76803708</v>
      </c>
      <c r="R222" s="772"/>
      <c r="S222" s="663" t="s">
        <v>226</v>
      </c>
      <c r="T222" s="663"/>
      <c r="U222" s="663"/>
    </row>
    <row r="223" spans="2:21" ht="34.5" customHeight="1" x14ac:dyDescent="0.25">
      <c r="B223" s="294" t="s">
        <v>324</v>
      </c>
      <c r="C223" s="296"/>
      <c r="D223" s="773" t="s">
        <v>51</v>
      </c>
      <c r="E223" s="773"/>
      <c r="F223" s="79" t="s">
        <v>144</v>
      </c>
      <c r="G223" s="236">
        <v>1202759891</v>
      </c>
      <c r="H223" s="236"/>
      <c r="I223" s="236"/>
      <c r="J223" s="768" t="s">
        <v>482</v>
      </c>
      <c r="K223" s="768"/>
      <c r="L223" s="774">
        <v>43580</v>
      </c>
      <c r="M223" s="775"/>
      <c r="N223" s="112">
        <v>923770253.59000003</v>
      </c>
      <c r="O223" s="115">
        <f>101.62/78.05</f>
        <v>1.3019859064702115</v>
      </c>
      <c r="P223" s="110" t="s">
        <v>429</v>
      </c>
      <c r="Q223" s="771">
        <f t="shared" si="13"/>
        <v>923788717.6987797</v>
      </c>
      <c r="R223" s="772"/>
      <c r="S223" s="663" t="s">
        <v>226</v>
      </c>
      <c r="T223" s="663"/>
      <c r="U223" s="663"/>
    </row>
    <row r="224" spans="2:21" ht="61.5" customHeight="1" x14ac:dyDescent="0.25">
      <c r="B224" s="294" t="s">
        <v>325</v>
      </c>
      <c r="C224" s="296"/>
      <c r="D224" s="773" t="s">
        <v>51</v>
      </c>
      <c r="E224" s="773"/>
      <c r="F224" s="79" t="s">
        <v>144</v>
      </c>
      <c r="G224" s="236">
        <v>1208653662.2483025</v>
      </c>
      <c r="H224" s="236"/>
      <c r="I224" s="236"/>
      <c r="J224" s="279" t="s">
        <v>504</v>
      </c>
      <c r="K224" s="279"/>
      <c r="L224" s="916">
        <v>43612</v>
      </c>
      <c r="M224" s="916"/>
      <c r="N224" s="112">
        <v>923770254</v>
      </c>
      <c r="O224" s="115">
        <f>102.12/78.05</f>
        <v>1.3083920563741192</v>
      </c>
      <c r="P224" s="110" t="s">
        <v>483</v>
      </c>
      <c r="Q224" s="771">
        <f t="shared" si="13"/>
        <v>923770254.00000012</v>
      </c>
      <c r="R224" s="772"/>
      <c r="S224" s="917" t="s">
        <v>542</v>
      </c>
      <c r="T224" s="918"/>
      <c r="U224" s="919"/>
    </row>
    <row r="225" spans="2:21" ht="27" customHeight="1" x14ac:dyDescent="0.25">
      <c r="B225" s="294" t="s">
        <v>831</v>
      </c>
      <c r="C225" s="296"/>
      <c r="D225" s="773" t="s">
        <v>51</v>
      </c>
      <c r="E225" s="773"/>
      <c r="F225" s="79" t="s">
        <v>144</v>
      </c>
      <c r="G225" s="236">
        <v>1208653662.2483025</v>
      </c>
      <c r="H225" s="236"/>
      <c r="I225" s="236"/>
      <c r="J225" s="279"/>
      <c r="K225" s="279"/>
      <c r="L225" s="916"/>
      <c r="M225" s="916"/>
      <c r="N225" s="112">
        <v>923770254</v>
      </c>
      <c r="O225" s="115">
        <f t="shared" ref="O225:O226" si="15">102.12/78.05</f>
        <v>1.3083920563741192</v>
      </c>
      <c r="P225" s="110" t="s">
        <v>483</v>
      </c>
      <c r="Q225" s="771">
        <f t="shared" si="13"/>
        <v>923770254.00000012</v>
      </c>
      <c r="R225" s="772"/>
      <c r="S225" s="920"/>
      <c r="T225" s="921"/>
      <c r="U225" s="922"/>
    </row>
    <row r="226" spans="2:21" ht="27" customHeight="1" x14ac:dyDescent="0.25">
      <c r="B226" s="294" t="s">
        <v>832</v>
      </c>
      <c r="C226" s="296"/>
      <c r="D226" s="773" t="s">
        <v>51</v>
      </c>
      <c r="E226" s="773"/>
      <c r="F226" s="79" t="s">
        <v>144</v>
      </c>
      <c r="G226" s="236">
        <v>1104224629.5033953</v>
      </c>
      <c r="H226" s="236"/>
      <c r="I226" s="236"/>
      <c r="J226" s="279"/>
      <c r="K226" s="279"/>
      <c r="L226" s="916"/>
      <c r="M226" s="916"/>
      <c r="N226" s="112">
        <v>852687174</v>
      </c>
      <c r="O226" s="115">
        <f t="shared" si="15"/>
        <v>1.3083920563741192</v>
      </c>
      <c r="P226" s="110" t="s">
        <v>483</v>
      </c>
      <c r="Q226" s="771">
        <f t="shared" si="13"/>
        <v>843955467.41813552</v>
      </c>
      <c r="R226" s="772"/>
      <c r="S226" s="923"/>
      <c r="T226" s="924"/>
      <c r="U226" s="925"/>
    </row>
    <row r="227" spans="2:21" ht="15.75" customHeight="1" x14ac:dyDescent="0.25">
      <c r="B227" s="294" t="s">
        <v>833</v>
      </c>
      <c r="C227" s="296"/>
      <c r="D227" s="773" t="s">
        <v>51</v>
      </c>
      <c r="E227" s="773"/>
      <c r="F227" s="79" t="s">
        <v>144</v>
      </c>
      <c r="G227" s="236">
        <v>11552029.939495197</v>
      </c>
      <c r="H227" s="236"/>
      <c r="I227" s="236"/>
      <c r="J227" s="768" t="s">
        <v>834</v>
      </c>
      <c r="K227" s="768"/>
      <c r="L227" s="769">
        <v>43748</v>
      </c>
      <c r="M227" s="770"/>
      <c r="N227" s="112"/>
      <c r="O227" s="115">
        <f>103.26/78.05</f>
        <v>1.322998078155029</v>
      </c>
      <c r="P227" s="110" t="s">
        <v>547</v>
      </c>
      <c r="Q227" s="771">
        <f t="shared" si="13"/>
        <v>8731705.7599999998</v>
      </c>
      <c r="R227" s="772"/>
      <c r="S227" s="663" t="s">
        <v>835</v>
      </c>
      <c r="T227" s="663"/>
      <c r="U227" s="663"/>
    </row>
    <row r="228" spans="2:21" ht="15.75" x14ac:dyDescent="0.25">
      <c r="B228" s="294" t="s">
        <v>511</v>
      </c>
      <c r="C228" s="296"/>
      <c r="D228" s="773" t="s">
        <v>51</v>
      </c>
      <c r="E228" s="773"/>
      <c r="F228" s="79" t="s">
        <v>144</v>
      </c>
      <c r="G228" s="236">
        <v>1128103492.4694428</v>
      </c>
      <c r="H228" s="236"/>
      <c r="I228" s="236"/>
      <c r="J228" s="768" t="s">
        <v>512</v>
      </c>
      <c r="K228" s="768"/>
      <c r="L228" s="769">
        <v>43748</v>
      </c>
      <c r="M228" s="770"/>
      <c r="N228" s="112">
        <v>852687174</v>
      </c>
      <c r="O228" s="115">
        <f>103.26/78.05</f>
        <v>1.322998078155029</v>
      </c>
      <c r="P228" s="110" t="s">
        <v>547</v>
      </c>
      <c r="Q228" s="771">
        <f t="shared" si="13"/>
        <v>852687174</v>
      </c>
      <c r="R228" s="772"/>
      <c r="S228" s="917" t="s">
        <v>548</v>
      </c>
      <c r="T228" s="918"/>
      <c r="U228" s="919"/>
    </row>
    <row r="229" spans="2:21" ht="15.75" x14ac:dyDescent="0.25">
      <c r="B229" s="294" t="s">
        <v>543</v>
      </c>
      <c r="C229" s="296"/>
      <c r="D229" s="773" t="s">
        <v>51</v>
      </c>
      <c r="E229" s="773"/>
      <c r="F229" s="79" t="s">
        <v>144</v>
      </c>
      <c r="G229" s="236">
        <v>1128103492.4694428</v>
      </c>
      <c r="H229" s="236"/>
      <c r="I229" s="236"/>
      <c r="J229" s="768" t="s">
        <v>544</v>
      </c>
      <c r="K229" s="768"/>
      <c r="L229" s="769">
        <v>43748</v>
      </c>
      <c r="M229" s="770"/>
      <c r="N229" s="112">
        <v>852687174</v>
      </c>
      <c r="O229" s="115">
        <f t="shared" ref="O229:O233" si="16">103.26/78.05</f>
        <v>1.322998078155029</v>
      </c>
      <c r="P229" s="110" t="s">
        <v>547</v>
      </c>
      <c r="Q229" s="771">
        <f t="shared" si="13"/>
        <v>852687174</v>
      </c>
      <c r="R229" s="772"/>
      <c r="S229" s="920"/>
      <c r="T229" s="921"/>
      <c r="U229" s="922"/>
    </row>
    <row r="230" spans="2:21" ht="15" customHeight="1" x14ac:dyDescent="0.25">
      <c r="B230" s="294" t="s">
        <v>545</v>
      </c>
      <c r="C230" s="296"/>
      <c r="D230" s="773" t="s">
        <v>51</v>
      </c>
      <c r="E230" s="773"/>
      <c r="F230" s="79" t="s">
        <v>144</v>
      </c>
      <c r="G230" s="236">
        <v>1128103492.4694428</v>
      </c>
      <c r="H230" s="236"/>
      <c r="I230" s="236"/>
      <c r="J230" s="768" t="s">
        <v>546</v>
      </c>
      <c r="K230" s="768"/>
      <c r="L230" s="769">
        <v>43748</v>
      </c>
      <c r="M230" s="770"/>
      <c r="N230" s="112">
        <v>852687174</v>
      </c>
      <c r="O230" s="115">
        <f t="shared" si="16"/>
        <v>1.322998078155029</v>
      </c>
      <c r="P230" s="110" t="s">
        <v>547</v>
      </c>
      <c r="Q230" s="771">
        <f t="shared" si="13"/>
        <v>852687174</v>
      </c>
      <c r="R230" s="772"/>
      <c r="S230" s="920"/>
      <c r="T230" s="921"/>
      <c r="U230" s="922"/>
    </row>
    <row r="231" spans="2:21" ht="15" customHeight="1" x14ac:dyDescent="0.25">
      <c r="B231" s="294" t="s">
        <v>549</v>
      </c>
      <c r="C231" s="296"/>
      <c r="D231" s="773" t="s">
        <v>51</v>
      </c>
      <c r="E231" s="773"/>
      <c r="F231" s="79" t="s">
        <v>144</v>
      </c>
      <c r="G231" s="236">
        <v>1128103492.4694428</v>
      </c>
      <c r="H231" s="236"/>
      <c r="I231" s="236"/>
      <c r="J231" s="768" t="s">
        <v>550</v>
      </c>
      <c r="K231" s="768"/>
      <c r="L231" s="769">
        <v>43748</v>
      </c>
      <c r="M231" s="770"/>
      <c r="N231" s="112">
        <v>852687174</v>
      </c>
      <c r="O231" s="115">
        <f t="shared" si="16"/>
        <v>1.322998078155029</v>
      </c>
      <c r="P231" s="110" t="s">
        <v>547</v>
      </c>
      <c r="Q231" s="771">
        <f t="shared" si="13"/>
        <v>852687174</v>
      </c>
      <c r="R231" s="772"/>
      <c r="S231" s="920"/>
      <c r="T231" s="921"/>
      <c r="U231" s="922"/>
    </row>
    <row r="232" spans="2:21" ht="15" customHeight="1" x14ac:dyDescent="0.25">
      <c r="B232" s="294" t="s">
        <v>551</v>
      </c>
      <c r="C232" s="296"/>
      <c r="D232" s="773" t="s">
        <v>51</v>
      </c>
      <c r="E232" s="773"/>
      <c r="F232" s="79" t="s">
        <v>144</v>
      </c>
      <c r="G232" s="236">
        <v>1128103492.4694428</v>
      </c>
      <c r="H232" s="236"/>
      <c r="I232" s="236"/>
      <c r="J232" s="768" t="s">
        <v>552</v>
      </c>
      <c r="K232" s="768"/>
      <c r="L232" s="769">
        <v>43748</v>
      </c>
      <c r="M232" s="770"/>
      <c r="N232" s="112">
        <v>852687174</v>
      </c>
      <c r="O232" s="115">
        <f t="shared" si="16"/>
        <v>1.322998078155029</v>
      </c>
      <c r="P232" s="110" t="s">
        <v>547</v>
      </c>
      <c r="Q232" s="771">
        <f t="shared" si="13"/>
        <v>852687174</v>
      </c>
      <c r="R232" s="772"/>
      <c r="S232" s="920"/>
      <c r="T232" s="921"/>
      <c r="U232" s="922"/>
    </row>
    <row r="233" spans="2:21" ht="15" customHeight="1" x14ac:dyDescent="0.25">
      <c r="B233" s="294" t="s">
        <v>836</v>
      </c>
      <c r="C233" s="296"/>
      <c r="D233" s="773" t="s">
        <v>51</v>
      </c>
      <c r="E233" s="773"/>
      <c r="F233" s="79" t="s">
        <v>144</v>
      </c>
      <c r="G233" s="236">
        <f>142220.912723917</f>
        <v>142220.91272391699</v>
      </c>
      <c r="H233" s="236"/>
      <c r="I233" s="236"/>
      <c r="J233" s="768"/>
      <c r="K233" s="768"/>
      <c r="L233" s="769">
        <v>43748</v>
      </c>
      <c r="M233" s="770"/>
      <c r="N233" s="112"/>
      <c r="O233" s="115">
        <f t="shared" si="16"/>
        <v>1.322998078155029</v>
      </c>
      <c r="P233" s="110" t="s">
        <v>547</v>
      </c>
      <c r="Q233" s="771">
        <f t="shared" si="13"/>
        <v>107498.95640230215</v>
      </c>
      <c r="R233" s="772"/>
      <c r="S233" s="923"/>
      <c r="T233" s="924"/>
      <c r="U233" s="925"/>
    </row>
    <row r="234" spans="2:21" ht="15" hidden="1" customHeight="1" x14ac:dyDescent="0.25">
      <c r="B234" s="294" t="s">
        <v>837</v>
      </c>
      <c r="C234" s="296"/>
      <c r="D234" s="773" t="s">
        <v>51</v>
      </c>
      <c r="E234" s="773"/>
      <c r="F234" s="79" t="s">
        <v>144</v>
      </c>
      <c r="G234" s="236">
        <v>1134002930</v>
      </c>
      <c r="H234" s="236"/>
      <c r="I234" s="236"/>
      <c r="J234" s="768" t="s">
        <v>838</v>
      </c>
      <c r="K234" s="768"/>
      <c r="L234" s="774">
        <v>43844</v>
      </c>
      <c r="M234" s="775"/>
      <c r="N234" s="112">
        <v>852687174</v>
      </c>
      <c r="O234" s="115">
        <f>103.8/78.05</f>
        <v>1.3299167200512492</v>
      </c>
      <c r="P234" s="110" t="s">
        <v>560</v>
      </c>
      <c r="Q234" s="771">
        <f t="shared" si="13"/>
        <v>852687174.24373794</v>
      </c>
      <c r="R234" s="772"/>
      <c r="S234" s="663" t="s">
        <v>839</v>
      </c>
      <c r="T234" s="663"/>
      <c r="U234" s="663"/>
    </row>
    <row r="235" spans="2:21" ht="15" hidden="1" customHeight="1" x14ac:dyDescent="0.25">
      <c r="B235" s="294" t="s">
        <v>840</v>
      </c>
      <c r="C235" s="296"/>
      <c r="D235" s="773" t="s">
        <v>51</v>
      </c>
      <c r="E235" s="773"/>
      <c r="F235" s="79" t="s">
        <v>144</v>
      </c>
      <c r="G235" s="236">
        <v>1139221904.97</v>
      </c>
      <c r="H235" s="236"/>
      <c r="I235" s="236"/>
      <c r="J235" s="768" t="s">
        <v>841</v>
      </c>
      <c r="K235" s="768"/>
      <c r="L235" s="774">
        <v>43893</v>
      </c>
      <c r="M235" s="775"/>
      <c r="N235" s="112">
        <v>852687174</v>
      </c>
      <c r="O235" s="115">
        <f>104.24/78.05</f>
        <v>1.3355541319666879</v>
      </c>
      <c r="P235" s="110" t="s">
        <v>842</v>
      </c>
      <c r="Q235" s="771">
        <f t="shared" si="13"/>
        <v>852995679.99720371</v>
      </c>
      <c r="R235" s="772"/>
      <c r="S235" s="663" t="s">
        <v>843</v>
      </c>
      <c r="T235" s="663"/>
      <c r="U235" s="663"/>
    </row>
    <row r="236" spans="2:21" ht="21.75" hidden="1" customHeight="1" x14ac:dyDescent="0.25">
      <c r="B236" s="294" t="s">
        <v>844</v>
      </c>
      <c r="C236" s="296"/>
      <c r="D236" s="773" t="s">
        <v>51</v>
      </c>
      <c r="E236" s="773"/>
      <c r="F236" s="79" t="s">
        <v>144</v>
      </c>
      <c r="G236" s="236">
        <v>1146457297</v>
      </c>
      <c r="H236" s="236"/>
      <c r="I236" s="236"/>
      <c r="J236" s="768" t="s">
        <v>845</v>
      </c>
      <c r="K236" s="768"/>
      <c r="L236" s="774">
        <v>43906</v>
      </c>
      <c r="M236" s="775"/>
      <c r="N236" s="112">
        <v>852687174</v>
      </c>
      <c r="O236" s="115">
        <f>104.94/78.05</f>
        <v>1.3445227418321588</v>
      </c>
      <c r="P236" s="110" t="s">
        <v>846</v>
      </c>
      <c r="Q236" s="771">
        <f t="shared" si="13"/>
        <v>852687173.91700017</v>
      </c>
      <c r="R236" s="772"/>
      <c r="S236" s="663" t="s">
        <v>847</v>
      </c>
      <c r="T236" s="663"/>
      <c r="U236" s="663"/>
    </row>
    <row r="237" spans="2:21" ht="12.75" hidden="1" customHeight="1" x14ac:dyDescent="0.25">
      <c r="B237" s="294" t="s">
        <v>848</v>
      </c>
      <c r="C237" s="296"/>
      <c r="D237" s="773" t="s">
        <v>51</v>
      </c>
      <c r="E237" s="773"/>
      <c r="F237" s="79" t="s">
        <v>144</v>
      </c>
      <c r="G237" s="236">
        <v>1159384899</v>
      </c>
      <c r="H237" s="236"/>
      <c r="I237" s="236"/>
      <c r="J237" s="768" t="s">
        <v>849</v>
      </c>
      <c r="K237" s="768"/>
      <c r="L237" s="774">
        <v>43935</v>
      </c>
      <c r="M237" s="775"/>
      <c r="N237" s="112">
        <v>852687174</v>
      </c>
      <c r="O237" s="115">
        <f>105.53/78.05</f>
        <v>1.35208199871877</v>
      </c>
      <c r="P237" s="110" t="s">
        <v>850</v>
      </c>
      <c r="Q237" s="771">
        <f t="shared" si="13"/>
        <v>857481203.13607502</v>
      </c>
      <c r="R237" s="772"/>
      <c r="S237" s="663" t="s">
        <v>851</v>
      </c>
      <c r="T237" s="663"/>
      <c r="U237" s="663"/>
    </row>
    <row r="238" spans="2:21" ht="15.75" x14ac:dyDescent="0.25">
      <c r="B238" s="294" t="s">
        <v>852</v>
      </c>
      <c r="C238" s="296"/>
      <c r="D238" s="773" t="s">
        <v>51</v>
      </c>
      <c r="E238" s="773"/>
      <c r="F238" s="79" t="s">
        <v>144</v>
      </c>
      <c r="G238" s="236">
        <v>1154760208.74</v>
      </c>
      <c r="H238" s="236"/>
      <c r="I238" s="236"/>
      <c r="J238" s="768" t="s">
        <v>853</v>
      </c>
      <c r="K238" s="768"/>
      <c r="L238" s="774">
        <v>43973</v>
      </c>
      <c r="M238" s="775"/>
      <c r="N238" s="112">
        <v>852687174</v>
      </c>
      <c r="O238" s="115">
        <f>[25]IPC!$S$13/78.05</f>
        <v>1.3542600896860988</v>
      </c>
      <c r="P238" s="110" t="s">
        <v>854</v>
      </c>
      <c r="Q238" s="771">
        <f t="shared" si="13"/>
        <v>852687174.00337744</v>
      </c>
      <c r="R238" s="772"/>
      <c r="S238" s="663" t="s">
        <v>855</v>
      </c>
      <c r="T238" s="663"/>
      <c r="U238" s="663"/>
    </row>
    <row r="239" spans="2:21" ht="15.75" x14ac:dyDescent="0.25">
      <c r="B239" s="294" t="s">
        <v>856</v>
      </c>
      <c r="C239" s="296"/>
      <c r="D239" s="773" t="s">
        <v>51</v>
      </c>
      <c r="E239" s="773"/>
      <c r="F239" s="79" t="s">
        <v>144</v>
      </c>
      <c r="G239" s="206">
        <v>1151045748.27</v>
      </c>
      <c r="H239" s="130"/>
      <c r="I239" s="130"/>
      <c r="J239" s="768" t="s">
        <v>857</v>
      </c>
      <c r="K239" s="768"/>
      <c r="L239" s="774">
        <v>43998</v>
      </c>
      <c r="M239" s="775"/>
      <c r="N239" s="112">
        <v>852687174</v>
      </c>
      <c r="O239" s="115">
        <f>[25]IPC!$S$14/78.05</f>
        <v>1.3499039077514414</v>
      </c>
      <c r="P239" s="110" t="s">
        <v>858</v>
      </c>
      <c r="Q239" s="771">
        <f t="shared" si="13"/>
        <v>852687173.99841964</v>
      </c>
      <c r="R239" s="772"/>
      <c r="S239" s="663" t="s">
        <v>859</v>
      </c>
      <c r="T239" s="663"/>
      <c r="U239" s="663"/>
    </row>
    <row r="240" spans="2:21" ht="15.75" x14ac:dyDescent="0.25">
      <c r="B240" s="294" t="s">
        <v>860</v>
      </c>
      <c r="C240" s="296"/>
      <c r="D240" s="773" t="s">
        <v>51</v>
      </c>
      <c r="E240" s="773"/>
      <c r="F240" s="79" t="s">
        <v>144</v>
      </c>
      <c r="G240" s="130">
        <v>625016441</v>
      </c>
      <c r="H240" s="130"/>
      <c r="I240" s="130"/>
      <c r="J240" s="768" t="s">
        <v>861</v>
      </c>
      <c r="K240" s="768"/>
      <c r="L240" s="774">
        <v>44026</v>
      </c>
      <c r="M240" s="775"/>
      <c r="N240" s="237">
        <v>464728334</v>
      </c>
      <c r="O240" s="115">
        <f>[25]IPC!$S$15/78.05</f>
        <v>1.3449071108263935</v>
      </c>
      <c r="P240" s="110" t="s">
        <v>862</v>
      </c>
      <c r="Q240" s="771">
        <f t="shared" si="13"/>
        <v>464728334.0006668</v>
      </c>
      <c r="R240" s="772"/>
      <c r="S240" s="663" t="s">
        <v>863</v>
      </c>
      <c r="T240" s="663"/>
      <c r="U240" s="663"/>
    </row>
    <row r="241" spans="1:24" ht="15" customHeight="1" x14ac:dyDescent="0.25">
      <c r="B241" s="189"/>
      <c r="C241" s="190"/>
      <c r="D241" s="238"/>
      <c r="E241" s="216"/>
      <c r="F241" s="79"/>
      <c r="G241" s="130"/>
      <c r="H241" s="130"/>
      <c r="I241" s="130"/>
      <c r="J241" s="212"/>
      <c r="K241" s="212"/>
      <c r="L241" s="217"/>
      <c r="M241" s="208"/>
      <c r="N241" s="237"/>
      <c r="O241" s="115"/>
      <c r="P241" s="110"/>
      <c r="Q241" s="203"/>
      <c r="R241" s="204"/>
      <c r="S241" s="193"/>
      <c r="T241" s="193"/>
      <c r="U241" s="193"/>
    </row>
    <row r="242" spans="1:24" ht="15" customHeight="1" x14ac:dyDescent="0.25">
      <c r="B242" s="189"/>
      <c r="C242" s="190"/>
      <c r="D242" s="238"/>
      <c r="E242" s="216"/>
      <c r="F242" s="79"/>
      <c r="G242" s="130"/>
      <c r="H242" s="130"/>
      <c r="I242" s="130"/>
      <c r="J242" s="212"/>
      <c r="K242" s="212"/>
      <c r="L242" s="217"/>
      <c r="M242" s="208"/>
      <c r="N242" s="237"/>
      <c r="O242" s="115"/>
      <c r="P242" s="110"/>
      <c r="Q242" s="203"/>
      <c r="R242" s="204"/>
      <c r="S242" s="193"/>
      <c r="T242" s="193"/>
      <c r="U242" s="193"/>
    </row>
    <row r="243" spans="1:24" ht="30" customHeight="1" x14ac:dyDescent="0.25">
      <c r="A243" s="239"/>
      <c r="B243" s="329" t="s">
        <v>864</v>
      </c>
      <c r="C243" s="353"/>
      <c r="D243" s="353"/>
      <c r="E243" s="330"/>
      <c r="F243" s="80"/>
      <c r="G243" s="240">
        <f>SUM(G202:G242)</f>
        <v>42330698834.179436</v>
      </c>
      <c r="H243" s="240"/>
      <c r="I243" s="240"/>
      <c r="J243" s="778"/>
      <c r="K243" s="778"/>
      <c r="L243" s="779"/>
      <c r="M243" s="780"/>
      <c r="N243" s="241">
        <f>SUM(N202:N242)</f>
        <v>32867460508.98</v>
      </c>
      <c r="O243" s="242"/>
      <c r="P243" s="243"/>
      <c r="Q243" s="781">
        <f>SUM(Q202:R242)</f>
        <v>32872724642.910583</v>
      </c>
      <c r="R243" s="782">
        <f>SUM(R202:T237)</f>
        <v>0</v>
      </c>
      <c r="S243" s="777">
        <f>+Q243-N243</f>
        <v>5264133.9305839539</v>
      </c>
      <c r="T243" s="354"/>
      <c r="U243" s="354"/>
    </row>
    <row r="244" spans="1:24" ht="14.25" customHeight="1" x14ac:dyDescent="0.25">
      <c r="B244" s="131"/>
      <c r="C244" s="82"/>
      <c r="D244" s="131"/>
      <c r="E244" s="131"/>
      <c r="F244" s="82"/>
      <c r="G244" s="130"/>
      <c r="H244" s="130"/>
      <c r="I244" s="130"/>
      <c r="J244" s="244"/>
      <c r="K244" s="244"/>
      <c r="L244" s="245"/>
      <c r="M244" s="246"/>
      <c r="N244" s="237"/>
      <c r="O244" s="247"/>
      <c r="P244" s="248"/>
      <c r="Q244" s="249"/>
      <c r="R244" s="249"/>
      <c r="S244" s="215"/>
      <c r="T244" s="215"/>
      <c r="U244" s="215"/>
    </row>
    <row r="245" spans="1:24" ht="14.25" customHeight="1" x14ac:dyDescent="0.25">
      <c r="B245" s="250" t="s">
        <v>865</v>
      </c>
      <c r="C245" s="215"/>
      <c r="D245" s="131"/>
      <c r="E245" s="131"/>
      <c r="F245" s="82"/>
      <c r="G245" s="130"/>
      <c r="H245" s="130"/>
      <c r="I245" s="130"/>
      <c r="J245" s="244"/>
      <c r="K245" s="244"/>
      <c r="L245" s="245"/>
      <c r="M245" s="246"/>
      <c r="N245" s="237"/>
      <c r="O245" s="247"/>
      <c r="P245" s="248"/>
      <c r="Q245" s="249"/>
      <c r="R245" s="249"/>
      <c r="S245" s="215"/>
      <c r="T245" s="215"/>
      <c r="U245" s="215"/>
    </row>
    <row r="246" spans="1:24" ht="14.25" customHeight="1" x14ac:dyDescent="0.25">
      <c r="B246" s="928" t="s">
        <v>866</v>
      </c>
      <c r="C246" s="929"/>
      <c r="D246" s="773" t="s">
        <v>51</v>
      </c>
      <c r="E246" s="773"/>
      <c r="F246" s="79" t="s">
        <v>144</v>
      </c>
      <c r="G246" s="236">
        <v>496102</v>
      </c>
      <c r="H246" s="236"/>
      <c r="I246" s="236"/>
      <c r="J246" s="768" t="s">
        <v>867</v>
      </c>
      <c r="K246" s="768"/>
      <c r="L246" s="774">
        <v>43432</v>
      </c>
      <c r="M246" s="775"/>
      <c r="N246" s="112"/>
      <c r="O246" s="115">
        <f>142.67/111.82</f>
        <v>1.2758898229297084</v>
      </c>
      <c r="P246" s="110" t="s">
        <v>400</v>
      </c>
      <c r="Q246" s="771">
        <f>+G246/O246</f>
        <v>388828.24448026915</v>
      </c>
      <c r="R246" s="772"/>
      <c r="S246" s="663" t="s">
        <v>402</v>
      </c>
      <c r="T246" s="663"/>
      <c r="U246" s="663"/>
    </row>
    <row r="247" spans="1:24" ht="14.25" customHeight="1" x14ac:dyDescent="0.25">
      <c r="B247" s="350" t="s">
        <v>868</v>
      </c>
      <c r="C247" s="352"/>
      <c r="D247" s="773" t="s">
        <v>51</v>
      </c>
      <c r="E247" s="773"/>
      <c r="F247" s="79" t="s">
        <v>144</v>
      </c>
      <c r="G247" s="236">
        <v>3773012.800566304</v>
      </c>
      <c r="H247" s="236"/>
      <c r="I247" s="236"/>
      <c r="J247" s="768" t="s">
        <v>869</v>
      </c>
      <c r="K247" s="768"/>
      <c r="L247" s="774">
        <v>43748</v>
      </c>
      <c r="M247" s="775"/>
      <c r="N247" s="112"/>
      <c r="O247" s="115">
        <f>103.26/111.82</f>
        <v>0.92344839921302102</v>
      </c>
      <c r="P247" s="110" t="s">
        <v>547</v>
      </c>
      <c r="Q247" s="926">
        <v>2851865.67</v>
      </c>
      <c r="R247" s="927"/>
      <c r="S247" s="663" t="s">
        <v>870</v>
      </c>
      <c r="T247" s="663"/>
      <c r="U247" s="663"/>
    </row>
    <row r="248" spans="1:24" ht="36" customHeight="1" x14ac:dyDescent="0.25">
      <c r="B248" s="350" t="s">
        <v>871</v>
      </c>
      <c r="C248" s="352"/>
      <c r="D248" s="773" t="s">
        <v>51</v>
      </c>
      <c r="E248" s="773"/>
      <c r="F248" s="79" t="s">
        <v>144</v>
      </c>
      <c r="G248" s="236">
        <v>389605</v>
      </c>
      <c r="H248" s="236"/>
      <c r="I248" s="236"/>
      <c r="J248" s="768"/>
      <c r="K248" s="768"/>
      <c r="L248" s="774">
        <v>43935</v>
      </c>
      <c r="M248" s="775"/>
      <c r="N248" s="211"/>
      <c r="O248" s="115">
        <f>105.53/78.05</f>
        <v>1.35208199871877</v>
      </c>
      <c r="P248" s="113" t="s">
        <v>850</v>
      </c>
      <c r="Q248" s="785">
        <f t="shared" ref="Q248" si="17">+G248/O248</f>
        <v>288151.90230266278</v>
      </c>
      <c r="R248" s="785"/>
      <c r="S248" s="663" t="s">
        <v>872</v>
      </c>
      <c r="T248" s="663"/>
      <c r="U248" s="663"/>
      <c r="X248" s="77"/>
    </row>
    <row r="249" spans="1:24" ht="14.25" customHeight="1" x14ac:dyDescent="0.25">
      <c r="A249" s="239"/>
      <c r="B249" s="329" t="s">
        <v>873</v>
      </c>
      <c r="C249" s="353"/>
      <c r="D249" s="353"/>
      <c r="E249" s="330"/>
      <c r="F249" s="80"/>
      <c r="G249" s="240">
        <f>SUM(G246:H248)</f>
        <v>4658719.8005663045</v>
      </c>
      <c r="H249" s="240"/>
      <c r="I249" s="240"/>
      <c r="J249" s="778"/>
      <c r="K249" s="778"/>
      <c r="L249" s="779"/>
      <c r="M249" s="780"/>
      <c r="N249" s="240">
        <f>SUM(N246:N248)</f>
        <v>0</v>
      </c>
      <c r="O249" s="240"/>
      <c r="P249" s="240"/>
      <c r="Q249" s="781">
        <f t="shared" ref="Q249:R249" si="18">SUM(Q246:R248)</f>
        <v>3528845.8167829318</v>
      </c>
      <c r="R249" s="782">
        <f t="shared" si="18"/>
        <v>0</v>
      </c>
      <c r="S249" s="777">
        <f>+Q249-N249</f>
        <v>3528845.8167829318</v>
      </c>
      <c r="T249" s="354"/>
      <c r="U249" s="354"/>
      <c r="X249" s="78"/>
    </row>
    <row r="250" spans="1:24" ht="14.25" customHeight="1" x14ac:dyDescent="0.25">
      <c r="A250" s="239"/>
      <c r="B250" s="329" t="s">
        <v>874</v>
      </c>
      <c r="C250" s="353"/>
      <c r="D250" s="353"/>
      <c r="E250" s="330"/>
      <c r="F250" s="80"/>
      <c r="G250" s="240">
        <f>+G243+G249</f>
        <v>42335357553.980003</v>
      </c>
      <c r="H250" s="240"/>
      <c r="I250" s="240"/>
      <c r="J250" s="778"/>
      <c r="K250" s="778"/>
      <c r="L250" s="779"/>
      <c r="M250" s="780"/>
      <c r="N250" s="240">
        <f>+N243+N249</f>
        <v>32867460508.98</v>
      </c>
      <c r="O250" s="240"/>
      <c r="P250" s="240"/>
      <c r="Q250" s="781">
        <f t="shared" ref="Q250:R250" si="19">+Q243+Q249</f>
        <v>32876253488.727367</v>
      </c>
      <c r="R250" s="782">
        <f t="shared" si="19"/>
        <v>0</v>
      </c>
      <c r="S250" s="777">
        <f>+Q250-N250</f>
        <v>8792979.7473678589</v>
      </c>
      <c r="T250" s="354"/>
      <c r="U250" s="354"/>
    </row>
    <row r="251" spans="1:24" ht="45" customHeight="1" x14ac:dyDescent="0.25">
      <c r="B251" s="215"/>
      <c r="C251" s="215"/>
      <c r="D251" s="131"/>
      <c r="E251" s="131"/>
      <c r="F251" s="82"/>
      <c r="G251" s="130"/>
      <c r="H251" s="130"/>
      <c r="I251" s="130"/>
      <c r="J251" s="244"/>
      <c r="K251" s="244"/>
      <c r="L251" s="245"/>
      <c r="M251" s="246"/>
      <c r="N251" s="237"/>
      <c r="O251" s="247"/>
      <c r="P251" s="248"/>
      <c r="Q251" s="249"/>
      <c r="R251" s="249"/>
      <c r="S251" s="215"/>
      <c r="T251" s="215"/>
      <c r="U251" s="215"/>
    </row>
    <row r="252" spans="1:24" ht="14.25" customHeight="1" x14ac:dyDescent="0.25">
      <c r="B252" s="215"/>
      <c r="C252" s="215"/>
      <c r="D252" s="131"/>
      <c r="E252" s="131"/>
      <c r="F252" s="82"/>
      <c r="G252" s="130"/>
      <c r="H252" s="130"/>
      <c r="I252" s="130"/>
      <c r="J252" s="244"/>
      <c r="K252" s="244"/>
      <c r="L252" s="245"/>
      <c r="M252" s="246"/>
      <c r="N252" s="237"/>
      <c r="O252" s="247"/>
      <c r="P252" s="248"/>
      <c r="Q252" s="249"/>
      <c r="R252" s="249"/>
      <c r="S252" s="215"/>
      <c r="T252" s="215"/>
      <c r="U252" s="215"/>
    </row>
    <row r="253" spans="1:24" ht="48" customHeight="1" x14ac:dyDescent="0.2"/>
    <row r="254" spans="1:24" ht="14.25" customHeight="1" x14ac:dyDescent="0.2">
      <c r="A254" s="1" t="s">
        <v>567</v>
      </c>
      <c r="B254" s="473" t="s">
        <v>312</v>
      </c>
      <c r="C254" s="473"/>
      <c r="D254" s="473"/>
      <c r="E254" s="473"/>
      <c r="F254" s="473"/>
      <c r="G254" s="473"/>
      <c r="H254" s="473"/>
      <c r="I254" s="473"/>
      <c r="J254" s="473"/>
      <c r="K254" s="473"/>
      <c r="L254" s="473"/>
      <c r="M254" s="473"/>
      <c r="N254" s="473"/>
      <c r="O254" s="473"/>
      <c r="P254" s="473"/>
      <c r="Q254" s="473"/>
      <c r="R254" s="473"/>
      <c r="S254" s="473"/>
      <c r="T254" s="473"/>
      <c r="U254" s="473"/>
    </row>
    <row r="255" spans="1:24" ht="14.25" customHeight="1" x14ac:dyDescent="0.2">
      <c r="B255" s="790" t="s">
        <v>131</v>
      </c>
      <c r="C255" s="790"/>
      <c r="D255" s="791" t="s">
        <v>132</v>
      </c>
      <c r="E255" s="791"/>
      <c r="F255" s="791" t="s">
        <v>133</v>
      </c>
      <c r="G255" s="789" t="s">
        <v>134</v>
      </c>
      <c r="H255" s="789"/>
      <c r="I255" s="789"/>
      <c r="J255" s="789"/>
      <c r="K255" s="789"/>
      <c r="L255" s="789"/>
      <c r="M255" s="789"/>
      <c r="N255" s="789" t="s">
        <v>135</v>
      </c>
      <c r="O255" s="789"/>
      <c r="P255" s="789"/>
      <c r="Q255" s="789"/>
      <c r="R255" s="789"/>
      <c r="S255" s="789" t="s">
        <v>97</v>
      </c>
      <c r="T255" s="789"/>
      <c r="U255" s="789"/>
    </row>
    <row r="256" spans="1:24" ht="14.25" customHeight="1" x14ac:dyDescent="0.2">
      <c r="B256" s="790"/>
      <c r="C256" s="790"/>
      <c r="D256" s="791"/>
      <c r="E256" s="791"/>
      <c r="F256" s="791"/>
      <c r="G256" s="776" t="s">
        <v>136</v>
      </c>
      <c r="H256" s="791"/>
      <c r="I256" s="791"/>
      <c r="J256" s="776" t="s">
        <v>137</v>
      </c>
      <c r="K256" s="776"/>
      <c r="L256" s="776" t="s">
        <v>784</v>
      </c>
      <c r="M256" s="776"/>
      <c r="N256" s="200" t="s">
        <v>138</v>
      </c>
      <c r="O256" s="28" t="s">
        <v>139</v>
      </c>
      <c r="P256" s="200" t="s">
        <v>140</v>
      </c>
      <c r="Q256" s="776" t="s">
        <v>141</v>
      </c>
      <c r="R256" s="776"/>
      <c r="S256" s="789"/>
      <c r="T256" s="789"/>
      <c r="U256" s="789"/>
    </row>
    <row r="257" spans="1:21" ht="14.25" customHeight="1" x14ac:dyDescent="0.2">
      <c r="B257" s="663" t="s">
        <v>142</v>
      </c>
      <c r="C257" s="663"/>
      <c r="D257" s="783" t="s">
        <v>22</v>
      </c>
      <c r="E257" s="773"/>
      <c r="F257" s="79" t="s">
        <v>144</v>
      </c>
      <c r="G257" s="930">
        <v>15367645546</v>
      </c>
      <c r="H257" s="930"/>
      <c r="I257" s="930"/>
      <c r="J257" s="279" t="s">
        <v>313</v>
      </c>
      <c r="K257" s="279"/>
      <c r="L257" s="783" t="s">
        <v>287</v>
      </c>
      <c r="M257" s="773"/>
      <c r="N257" s="213">
        <v>12478470154</v>
      </c>
      <c r="O257" s="59">
        <f>137.71/111.82</f>
        <v>1.2315328206045431</v>
      </c>
      <c r="P257" s="50" t="s">
        <v>233</v>
      </c>
      <c r="Q257" s="882">
        <f>+G257/O257</f>
        <v>12478470154.336794</v>
      </c>
      <c r="R257" s="882"/>
      <c r="S257" s="663" t="s">
        <v>226</v>
      </c>
      <c r="T257" s="663"/>
      <c r="U257" s="663"/>
    </row>
    <row r="258" spans="1:21" ht="14.25" customHeight="1" x14ac:dyDescent="0.2">
      <c r="B258" s="193"/>
      <c r="C258" s="193"/>
      <c r="D258" s="207"/>
      <c r="E258" s="207"/>
      <c r="F258" s="79"/>
      <c r="G258" s="218"/>
      <c r="H258" s="218"/>
      <c r="I258" s="218"/>
      <c r="J258" s="195"/>
      <c r="K258" s="195"/>
      <c r="L258" s="210"/>
      <c r="M258" s="207"/>
      <c r="N258" s="213"/>
      <c r="O258" s="59"/>
      <c r="P258" s="50"/>
      <c r="Q258" s="199"/>
      <c r="R258" s="199"/>
      <c r="S258" s="193"/>
      <c r="T258" s="193"/>
      <c r="U258" s="193"/>
    </row>
    <row r="259" spans="1:21" ht="14.25" customHeight="1" x14ac:dyDescent="0.2">
      <c r="B259" s="193"/>
      <c r="C259" s="193"/>
      <c r="D259" s="207"/>
      <c r="E259" s="207"/>
      <c r="F259" s="79"/>
      <c r="G259" s="218"/>
      <c r="H259" s="218"/>
      <c r="I259" s="218"/>
      <c r="J259" s="195"/>
      <c r="K259" s="195"/>
      <c r="L259" s="210"/>
      <c r="M259" s="207"/>
      <c r="N259" s="213"/>
      <c r="O259" s="59"/>
      <c r="P259" s="50"/>
      <c r="Q259" s="199"/>
      <c r="R259" s="199"/>
      <c r="S259" s="193"/>
      <c r="T259" s="193"/>
      <c r="U259" s="193"/>
    </row>
    <row r="260" spans="1:21" ht="14.25" customHeight="1" x14ac:dyDescent="0.2"/>
    <row r="261" spans="1:21" ht="14.25" customHeight="1" x14ac:dyDescent="0.2"/>
    <row r="262" spans="1:21" ht="30" customHeight="1" x14ac:dyDescent="0.2"/>
    <row r="263" spans="1:21" ht="18.75" customHeight="1" x14ac:dyDescent="0.2">
      <c r="N263" s="87" t="s">
        <v>314</v>
      </c>
    </row>
    <row r="264" spans="1:21" ht="15" customHeight="1" x14ac:dyDescent="0.2">
      <c r="B264" s="189"/>
      <c r="C264" s="190"/>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563</v>
      </c>
      <c r="B265" s="347" t="s">
        <v>315</v>
      </c>
      <c r="C265" s="348"/>
      <c r="D265" s="348"/>
      <c r="E265" s="348"/>
      <c r="F265" s="348"/>
      <c r="G265" s="348"/>
      <c r="H265" s="348"/>
      <c r="I265" s="348"/>
      <c r="J265" s="348"/>
      <c r="K265" s="348"/>
      <c r="L265" s="348"/>
      <c r="M265" s="348"/>
      <c r="N265" s="348"/>
      <c r="O265" s="348"/>
      <c r="P265" s="348"/>
      <c r="Q265" s="348"/>
      <c r="R265" s="348"/>
      <c r="S265" s="348"/>
      <c r="T265" s="348"/>
      <c r="U265" s="349"/>
    </row>
    <row r="266" spans="1:21" ht="15" customHeight="1" x14ac:dyDescent="0.2">
      <c r="B266" s="790" t="s">
        <v>131</v>
      </c>
      <c r="C266" s="790"/>
      <c r="D266" s="791" t="s">
        <v>132</v>
      </c>
      <c r="E266" s="791"/>
      <c r="F266" s="791" t="s">
        <v>133</v>
      </c>
      <c r="G266" s="789" t="s">
        <v>134</v>
      </c>
      <c r="H266" s="789"/>
      <c r="I266" s="789"/>
      <c r="J266" s="789"/>
      <c r="K266" s="789"/>
      <c r="L266" s="789"/>
      <c r="M266" s="789"/>
      <c r="N266" s="789" t="s">
        <v>135</v>
      </c>
      <c r="O266" s="789"/>
      <c r="P266" s="789"/>
      <c r="Q266" s="789"/>
      <c r="R266" s="789"/>
      <c r="S266" s="789" t="s">
        <v>97</v>
      </c>
      <c r="T266" s="789"/>
      <c r="U266" s="789"/>
    </row>
    <row r="267" spans="1:21" ht="15" customHeight="1" x14ac:dyDescent="0.2">
      <c r="B267" s="790"/>
      <c r="C267" s="790"/>
      <c r="D267" s="791"/>
      <c r="E267" s="791"/>
      <c r="F267" s="791"/>
      <c r="G267" s="776" t="s">
        <v>136</v>
      </c>
      <c r="H267" s="791"/>
      <c r="I267" s="791"/>
      <c r="J267" s="776" t="s">
        <v>137</v>
      </c>
      <c r="K267" s="776"/>
      <c r="L267" s="776" t="s">
        <v>784</v>
      </c>
      <c r="M267" s="776"/>
      <c r="N267" s="200" t="s">
        <v>138</v>
      </c>
      <c r="O267" s="28" t="s">
        <v>139</v>
      </c>
      <c r="P267" s="200" t="s">
        <v>140</v>
      </c>
      <c r="Q267" s="776" t="s">
        <v>141</v>
      </c>
      <c r="R267" s="776"/>
      <c r="S267" s="789"/>
      <c r="T267" s="789"/>
      <c r="U267" s="789"/>
    </row>
    <row r="268" spans="1:21" ht="31.5" customHeight="1" x14ac:dyDescent="0.2">
      <c r="B268" s="294" t="s">
        <v>142</v>
      </c>
      <c r="C268" s="296"/>
      <c r="D268" s="279" t="s">
        <v>875</v>
      </c>
      <c r="E268" s="279"/>
      <c r="F268" s="79" t="s">
        <v>144</v>
      </c>
      <c r="G268" s="763">
        <v>3039215719</v>
      </c>
      <c r="H268" s="763"/>
      <c r="I268" s="763"/>
      <c r="J268" s="765" t="s">
        <v>876</v>
      </c>
      <c r="K268" s="766"/>
      <c r="L268" s="787" t="s">
        <v>316</v>
      </c>
      <c r="M268" s="788"/>
      <c r="N268" s="116">
        <v>2456948393</v>
      </c>
      <c r="O268" s="59">
        <f>138.32/111.82</f>
        <v>1.2369880164550171</v>
      </c>
      <c r="P268" s="117" t="s">
        <v>417</v>
      </c>
      <c r="Q268" s="761">
        <f t="shared" ref="Q268:Q280" si="20">+G268/O268</f>
        <v>2456948392.8468766</v>
      </c>
      <c r="R268" s="762"/>
      <c r="S268" s="663" t="s">
        <v>317</v>
      </c>
      <c r="T268" s="663"/>
      <c r="U268" s="663"/>
    </row>
    <row r="269" spans="1:21" ht="15" customHeight="1" x14ac:dyDescent="0.2">
      <c r="B269" s="294" t="s">
        <v>146</v>
      </c>
      <c r="C269" s="296"/>
      <c r="D269" s="279" t="s">
        <v>875</v>
      </c>
      <c r="E269" s="279"/>
      <c r="F269" s="79" t="s">
        <v>144</v>
      </c>
      <c r="G269" s="763">
        <f>11645347+3039215719</f>
        <v>3050861066</v>
      </c>
      <c r="H269" s="763"/>
      <c r="I269" s="764"/>
      <c r="J269" s="765" t="s">
        <v>877</v>
      </c>
      <c r="K269" s="766"/>
      <c r="L269" s="767" t="s">
        <v>318</v>
      </c>
      <c r="M269" s="767"/>
      <c r="N269" s="116">
        <v>2456948393</v>
      </c>
      <c r="O269" s="59">
        <f>138.85/111.82</f>
        <v>1.2417277767841173</v>
      </c>
      <c r="P269" s="118" t="s">
        <v>302</v>
      </c>
      <c r="Q269" s="761">
        <f t="shared" si="20"/>
        <v>2456948393.230969</v>
      </c>
      <c r="R269" s="762"/>
      <c r="S269" s="663" t="s">
        <v>317</v>
      </c>
      <c r="T269" s="663"/>
      <c r="U269" s="663"/>
    </row>
    <row r="270" spans="1:21" ht="14.25" x14ac:dyDescent="0.2">
      <c r="B270" s="294" t="s">
        <v>147</v>
      </c>
      <c r="C270" s="296"/>
      <c r="D270" s="279" t="s">
        <v>875</v>
      </c>
      <c r="E270" s="279"/>
      <c r="F270" s="79" t="s">
        <v>144</v>
      </c>
      <c r="G270" s="763">
        <v>3069977012</v>
      </c>
      <c r="H270" s="763"/>
      <c r="I270" s="764"/>
      <c r="J270" s="765" t="s">
        <v>878</v>
      </c>
      <c r="K270" s="766"/>
      <c r="L270" s="767">
        <v>43150</v>
      </c>
      <c r="M270" s="767"/>
      <c r="N270" s="116">
        <v>2456948393</v>
      </c>
      <c r="O270" s="59">
        <f>139.72/111.82</f>
        <v>1.2495081380790556</v>
      </c>
      <c r="P270" s="111" t="s">
        <v>319</v>
      </c>
      <c r="Q270" s="761">
        <f t="shared" si="20"/>
        <v>2456948393.0850272</v>
      </c>
      <c r="R270" s="762"/>
      <c r="S270" s="663" t="s">
        <v>317</v>
      </c>
      <c r="T270" s="663"/>
      <c r="U270" s="663"/>
    </row>
    <row r="271" spans="1:21" ht="15" customHeight="1" x14ac:dyDescent="0.2">
      <c r="B271" s="294" t="s">
        <v>148</v>
      </c>
      <c r="C271" s="296"/>
      <c r="D271" s="279" t="s">
        <v>875</v>
      </c>
      <c r="E271" s="279"/>
      <c r="F271" s="79" t="s">
        <v>144</v>
      </c>
      <c r="G271" s="763">
        <v>3069977012</v>
      </c>
      <c r="H271" s="763"/>
      <c r="I271" s="764"/>
      <c r="J271" s="765" t="s">
        <v>879</v>
      </c>
      <c r="K271" s="766"/>
      <c r="L271" s="767">
        <v>43157</v>
      </c>
      <c r="M271" s="767"/>
      <c r="N271" s="116">
        <v>2456948393</v>
      </c>
      <c r="O271" s="59">
        <f>139.72/111.82</f>
        <v>1.2495081380790556</v>
      </c>
      <c r="P271" s="111" t="s">
        <v>320</v>
      </c>
      <c r="Q271" s="761">
        <f t="shared" si="20"/>
        <v>2456948393.0850272</v>
      </c>
      <c r="R271" s="762"/>
      <c r="S271" s="663" t="s">
        <v>284</v>
      </c>
      <c r="T271" s="663"/>
      <c r="U271" s="663"/>
    </row>
    <row r="272" spans="1:21" ht="15" customHeight="1" x14ac:dyDescent="0.2">
      <c r="B272" s="931" t="s">
        <v>149</v>
      </c>
      <c r="C272" s="932"/>
      <c r="D272" s="933" t="s">
        <v>875</v>
      </c>
      <c r="E272" s="933"/>
      <c r="F272" s="88" t="s">
        <v>144</v>
      </c>
      <c r="G272" s="934">
        <v>3091729640</v>
      </c>
      <c r="H272" s="934"/>
      <c r="I272" s="761"/>
      <c r="J272" s="935" t="s">
        <v>880</v>
      </c>
      <c r="K272" s="936"/>
      <c r="L272" s="937">
        <v>43182</v>
      </c>
      <c r="M272" s="937"/>
      <c r="N272" s="116">
        <v>2456948393</v>
      </c>
      <c r="O272" s="109">
        <f>140.71/111.82</f>
        <v>1.2583616526560546</v>
      </c>
      <c r="P272" s="111" t="s">
        <v>311</v>
      </c>
      <c r="Q272" s="761">
        <f t="shared" si="20"/>
        <v>2456948392.7567334</v>
      </c>
      <c r="R272" s="762"/>
      <c r="S272" s="834" t="s">
        <v>284</v>
      </c>
      <c r="T272" s="834"/>
      <c r="U272" s="834"/>
    </row>
    <row r="273" spans="2:21" ht="30" customHeight="1" x14ac:dyDescent="0.2">
      <c r="B273" s="294" t="s">
        <v>150</v>
      </c>
      <c r="C273" s="296"/>
      <c r="D273" s="279" t="s">
        <v>875</v>
      </c>
      <c r="E273" s="279"/>
      <c r="F273" s="79" t="s">
        <v>144</v>
      </c>
      <c r="G273" s="763">
        <f>3099200240+14282029</f>
        <v>3113482269</v>
      </c>
      <c r="H273" s="763"/>
      <c r="I273" s="764"/>
      <c r="J273" s="765" t="s">
        <v>881</v>
      </c>
      <c r="K273" s="766"/>
      <c r="L273" s="767">
        <v>43237</v>
      </c>
      <c r="M273" s="767"/>
      <c r="N273" s="116">
        <v>2456948393</v>
      </c>
      <c r="O273" s="109">
        <f>141.7/111.82</f>
        <v>1.2672151672330532</v>
      </c>
      <c r="P273" s="111" t="s">
        <v>360</v>
      </c>
      <c r="Q273" s="761">
        <f t="shared" si="20"/>
        <v>2456948393.2221594</v>
      </c>
      <c r="R273" s="762"/>
      <c r="S273" s="663" t="s">
        <v>284</v>
      </c>
      <c r="T273" s="663"/>
      <c r="U273" s="663"/>
    </row>
    <row r="274" spans="2:21" ht="30" customHeight="1" x14ac:dyDescent="0.2">
      <c r="B274" s="294" t="s">
        <v>151</v>
      </c>
      <c r="C274" s="296"/>
      <c r="D274" s="279" t="s">
        <v>875</v>
      </c>
      <c r="E274" s="279"/>
      <c r="F274" s="79" t="s">
        <v>144</v>
      </c>
      <c r="G274" s="763">
        <v>3113482269</v>
      </c>
      <c r="H274" s="763"/>
      <c r="I274" s="764"/>
      <c r="J274" s="765" t="s">
        <v>882</v>
      </c>
      <c r="K274" s="766"/>
      <c r="L274" s="767">
        <v>43249</v>
      </c>
      <c r="M274" s="767"/>
      <c r="N274" s="116">
        <v>2456948393</v>
      </c>
      <c r="O274" s="109">
        <f>141.7/111.82</f>
        <v>1.2672151672330532</v>
      </c>
      <c r="P274" s="111" t="s">
        <v>361</v>
      </c>
      <c r="Q274" s="761">
        <f t="shared" si="20"/>
        <v>2456948393.2221594</v>
      </c>
      <c r="R274" s="762"/>
      <c r="S274" s="663" t="s">
        <v>284</v>
      </c>
      <c r="T274" s="663"/>
      <c r="U274" s="663"/>
    </row>
    <row r="275" spans="2:21" ht="15" customHeight="1" x14ac:dyDescent="0.2">
      <c r="B275" s="294" t="s">
        <v>152</v>
      </c>
      <c r="C275" s="296"/>
      <c r="D275" s="279" t="s">
        <v>875</v>
      </c>
      <c r="E275" s="279"/>
      <c r="F275" s="79" t="s">
        <v>144</v>
      </c>
      <c r="G275" s="763">
        <v>3126226233</v>
      </c>
      <c r="H275" s="763"/>
      <c r="I275" s="764"/>
      <c r="J275" s="765" t="s">
        <v>883</v>
      </c>
      <c r="K275" s="766"/>
      <c r="L275" s="767">
        <v>43305</v>
      </c>
      <c r="M275" s="767"/>
      <c r="N275" s="116">
        <v>2456948393</v>
      </c>
      <c r="O275" s="109">
        <f>142.28/111.82</f>
        <v>1.272402074763012</v>
      </c>
      <c r="P275" s="111" t="s">
        <v>380</v>
      </c>
      <c r="Q275" s="761">
        <f t="shared" si="20"/>
        <v>2456948393.1266518</v>
      </c>
      <c r="R275" s="762"/>
      <c r="S275" s="663" t="s">
        <v>317</v>
      </c>
      <c r="T275" s="663"/>
      <c r="U275" s="663"/>
    </row>
    <row r="276" spans="2:21" ht="15" customHeight="1" x14ac:dyDescent="0.2">
      <c r="B276" s="294" t="s">
        <v>227</v>
      </c>
      <c r="C276" s="296"/>
      <c r="D276" s="279" t="s">
        <v>875</v>
      </c>
      <c r="E276" s="279"/>
      <c r="F276" s="79" t="s">
        <v>144</v>
      </c>
      <c r="G276" s="763">
        <v>3126226233</v>
      </c>
      <c r="H276" s="763"/>
      <c r="I276" s="764"/>
      <c r="J276" s="765" t="s">
        <v>884</v>
      </c>
      <c r="K276" s="766"/>
      <c r="L276" s="767">
        <v>43313</v>
      </c>
      <c r="M276" s="767"/>
      <c r="N276" s="116">
        <v>2456948393</v>
      </c>
      <c r="O276" s="109">
        <f>142.28/111.82</f>
        <v>1.272402074763012</v>
      </c>
      <c r="P276" s="111" t="s">
        <v>380</v>
      </c>
      <c r="Q276" s="761">
        <f t="shared" si="20"/>
        <v>2456948393.1266518</v>
      </c>
      <c r="R276" s="762"/>
      <c r="S276" s="663" t="s">
        <v>284</v>
      </c>
      <c r="T276" s="663"/>
      <c r="U276" s="663"/>
    </row>
    <row r="277" spans="2:21" ht="15" customHeight="1" x14ac:dyDescent="0.2">
      <c r="B277" s="931" t="s">
        <v>228</v>
      </c>
      <c r="C277" s="932"/>
      <c r="D277" s="933" t="s">
        <v>875</v>
      </c>
      <c r="E277" s="933"/>
      <c r="F277" s="88" t="s">
        <v>144</v>
      </c>
      <c r="G277" s="934">
        <v>3122051486</v>
      </c>
      <c r="H277" s="934"/>
      <c r="I277" s="761"/>
      <c r="J277" s="935" t="s">
        <v>885</v>
      </c>
      <c r="K277" s="936"/>
      <c r="L277" s="937">
        <v>43353</v>
      </c>
      <c r="M277" s="937"/>
      <c r="N277" s="116">
        <v>2456948393</v>
      </c>
      <c r="O277" s="109">
        <f>142.27/111.82</f>
        <v>1.2723126453228404</v>
      </c>
      <c r="P277" s="111" t="s">
        <v>390</v>
      </c>
      <c r="Q277" s="761">
        <f t="shared" si="20"/>
        <v>2453839861.9843955</v>
      </c>
      <c r="R277" s="762"/>
      <c r="S277" s="663" t="s">
        <v>886</v>
      </c>
      <c r="T277" s="663"/>
      <c r="U277" s="663"/>
    </row>
    <row r="278" spans="2:21" ht="14.25" x14ac:dyDescent="0.2">
      <c r="B278" s="294" t="s">
        <v>229</v>
      </c>
      <c r="C278" s="296"/>
      <c r="D278" s="279" t="s">
        <v>875</v>
      </c>
      <c r="E278" s="279"/>
      <c r="F278" s="79" t="s">
        <v>144</v>
      </c>
      <c r="G278" s="763">
        <v>3131060150</v>
      </c>
      <c r="H278" s="763"/>
      <c r="I278" s="764"/>
      <c r="J278" s="765" t="s">
        <v>887</v>
      </c>
      <c r="K278" s="766"/>
      <c r="L278" s="767">
        <v>43384</v>
      </c>
      <c r="M278" s="767"/>
      <c r="N278" s="116">
        <v>2456948393</v>
      </c>
      <c r="O278" s="109">
        <f>142.5/111.82</f>
        <v>1.2743695224467895</v>
      </c>
      <c r="P278" s="111" t="s">
        <v>398</v>
      </c>
      <c r="Q278" s="761">
        <f t="shared" si="20"/>
        <v>2456948392.7929826</v>
      </c>
      <c r="R278" s="762"/>
      <c r="S278" s="663" t="s">
        <v>284</v>
      </c>
      <c r="T278" s="663"/>
      <c r="U278" s="663"/>
    </row>
    <row r="279" spans="2:21" ht="14.25" x14ac:dyDescent="0.2">
      <c r="B279" s="294" t="s">
        <v>230</v>
      </c>
      <c r="C279" s="296"/>
      <c r="D279" s="279" t="s">
        <v>875</v>
      </c>
      <c r="E279" s="279"/>
      <c r="F279" s="79" t="s">
        <v>144</v>
      </c>
      <c r="G279" s="763">
        <v>3131060150</v>
      </c>
      <c r="H279" s="763"/>
      <c r="I279" s="764"/>
      <c r="J279" s="765" t="s">
        <v>888</v>
      </c>
      <c r="K279" s="766"/>
      <c r="L279" s="767">
        <v>43384</v>
      </c>
      <c r="M279" s="767"/>
      <c r="N279" s="116">
        <v>2456948393</v>
      </c>
      <c r="O279" s="109">
        <f>142.5/111.82</f>
        <v>1.2743695224467895</v>
      </c>
      <c r="P279" s="111" t="s">
        <v>398</v>
      </c>
      <c r="Q279" s="761">
        <f t="shared" si="20"/>
        <v>2456948392.7929826</v>
      </c>
      <c r="R279" s="762"/>
      <c r="S279" s="663" t="s">
        <v>284</v>
      </c>
      <c r="T279" s="663"/>
      <c r="U279" s="663"/>
    </row>
    <row r="280" spans="2:21" ht="14.25" x14ac:dyDescent="0.2">
      <c r="B280" s="189"/>
      <c r="C280" s="191"/>
      <c r="D280" s="279" t="s">
        <v>875</v>
      </c>
      <c r="E280" s="279"/>
      <c r="F280" s="79" t="s">
        <v>144</v>
      </c>
      <c r="G280" s="763">
        <v>4008101</v>
      </c>
      <c r="H280" s="763"/>
      <c r="I280" s="764"/>
      <c r="J280" s="765" t="s">
        <v>404</v>
      </c>
      <c r="K280" s="766"/>
      <c r="L280" s="787">
        <v>43431</v>
      </c>
      <c r="M280" s="788"/>
      <c r="N280" s="116"/>
      <c r="O280" s="109">
        <f>142.5/111.82</f>
        <v>1.2743695224467895</v>
      </c>
      <c r="P280" s="111" t="s">
        <v>405</v>
      </c>
      <c r="Q280" s="761">
        <f t="shared" si="20"/>
        <v>3145163.8864561403</v>
      </c>
      <c r="R280" s="762"/>
      <c r="S280" s="663" t="s">
        <v>406</v>
      </c>
      <c r="T280" s="663"/>
      <c r="U280" s="663"/>
    </row>
    <row r="281" spans="2:21" ht="14.25" x14ac:dyDescent="0.2">
      <c r="B281" s="294" t="s">
        <v>231</v>
      </c>
      <c r="C281" s="296"/>
      <c r="D281" s="279" t="s">
        <v>875</v>
      </c>
      <c r="E281" s="279"/>
      <c r="F281" s="79" t="s">
        <v>144</v>
      </c>
      <c r="G281" s="763">
        <v>3134795450</v>
      </c>
      <c r="H281" s="763"/>
      <c r="I281" s="764"/>
      <c r="J281" s="765" t="s">
        <v>889</v>
      </c>
      <c r="K281" s="766"/>
      <c r="L281" s="767">
        <v>43432</v>
      </c>
      <c r="M281" s="767"/>
      <c r="N281" s="116">
        <v>2456948393</v>
      </c>
      <c r="O281" s="109">
        <f>142.67/111.82</f>
        <v>1.2758898229297084</v>
      </c>
      <c r="P281" s="111" t="s">
        <v>405</v>
      </c>
      <c r="Q281" s="761">
        <f>+G281/O281</f>
        <v>2456948392.9277353</v>
      </c>
      <c r="R281" s="762"/>
      <c r="S281" s="663" t="s">
        <v>284</v>
      </c>
      <c r="T281" s="663"/>
      <c r="U281" s="663"/>
    </row>
    <row r="282" spans="2:21" ht="14.25" x14ac:dyDescent="0.2">
      <c r="B282" s="294" t="s">
        <v>232</v>
      </c>
      <c r="C282" s="296"/>
      <c r="D282" s="279" t="s">
        <v>875</v>
      </c>
      <c r="E282" s="279"/>
      <c r="F282" s="79" t="s">
        <v>144</v>
      </c>
      <c r="G282" s="763">
        <v>3138530750</v>
      </c>
      <c r="H282" s="763"/>
      <c r="I282" s="764"/>
      <c r="J282" s="765" t="s">
        <v>890</v>
      </c>
      <c r="K282" s="766"/>
      <c r="L282" s="767">
        <v>43444</v>
      </c>
      <c r="M282" s="767"/>
      <c r="N282" s="116">
        <v>2456948393</v>
      </c>
      <c r="O282" s="109">
        <f>142.84/111.82</f>
        <v>1.2774101234126276</v>
      </c>
      <c r="P282" s="111" t="s">
        <v>407</v>
      </c>
      <c r="Q282" s="761">
        <f t="shared" ref="Q282" si="21">+G282/O282</f>
        <v>2456948393.0621672</v>
      </c>
      <c r="R282" s="762"/>
      <c r="S282" s="663" t="s">
        <v>284</v>
      </c>
      <c r="T282" s="663"/>
      <c r="U282" s="663"/>
    </row>
    <row r="283" spans="2:21" ht="14.25" x14ac:dyDescent="0.2">
      <c r="B283" s="294" t="s">
        <v>234</v>
      </c>
      <c r="C283" s="296"/>
      <c r="D283" s="279" t="s">
        <v>875</v>
      </c>
      <c r="E283" s="279"/>
      <c r="F283" s="79" t="s">
        <v>144</v>
      </c>
      <c r="G283" s="763">
        <v>3138530750</v>
      </c>
      <c r="H283" s="763"/>
      <c r="I283" s="764"/>
      <c r="J283" s="765" t="s">
        <v>891</v>
      </c>
      <c r="K283" s="766"/>
      <c r="L283" s="767">
        <v>43444</v>
      </c>
      <c r="M283" s="767"/>
      <c r="N283" s="116">
        <v>2456948393</v>
      </c>
      <c r="O283" s="109">
        <f>142.84/111.82</f>
        <v>1.2774101234126276</v>
      </c>
      <c r="P283" s="111" t="s">
        <v>407</v>
      </c>
      <c r="Q283" s="761">
        <f>+G283/O283</f>
        <v>2456948393.0621672</v>
      </c>
      <c r="R283" s="762"/>
      <c r="S283" s="663" t="s">
        <v>284</v>
      </c>
      <c r="T283" s="663"/>
      <c r="U283" s="663"/>
    </row>
    <row r="284" spans="2:21" ht="14.25" x14ac:dyDescent="0.2">
      <c r="B284" s="294" t="s">
        <v>236</v>
      </c>
      <c r="C284" s="296"/>
      <c r="D284" s="279" t="s">
        <v>875</v>
      </c>
      <c r="E284" s="279"/>
      <c r="F284" s="79" t="s">
        <v>144</v>
      </c>
      <c r="G284" s="763">
        <v>3166875084</v>
      </c>
      <c r="H284" s="763"/>
      <c r="I284" s="764"/>
      <c r="J284" s="765" t="s">
        <v>892</v>
      </c>
      <c r="K284" s="766"/>
      <c r="L284" s="767">
        <v>43507</v>
      </c>
      <c r="M284" s="767"/>
      <c r="N284" s="116">
        <v>2456948393</v>
      </c>
      <c r="O284" s="109">
        <f>100.6/78.05</f>
        <v>1.2889173606662396</v>
      </c>
      <c r="P284" s="111" t="s">
        <v>420</v>
      </c>
      <c r="Q284" s="761">
        <f>+G284/O284</f>
        <v>2457003979.1868787</v>
      </c>
      <c r="R284" s="762"/>
      <c r="S284" s="663" t="s">
        <v>284</v>
      </c>
      <c r="T284" s="663"/>
      <c r="U284" s="663"/>
    </row>
    <row r="285" spans="2:21" ht="14.25" x14ac:dyDescent="0.2">
      <c r="B285" s="294" t="s">
        <v>239</v>
      </c>
      <c r="C285" s="296"/>
      <c r="D285" s="279" t="s">
        <v>875</v>
      </c>
      <c r="E285" s="279"/>
      <c r="F285" s="79" t="s">
        <v>144</v>
      </c>
      <c r="G285" s="763">
        <v>7000000000</v>
      </c>
      <c r="H285" s="763"/>
      <c r="I285" s="764"/>
      <c r="J285" s="765" t="s">
        <v>893</v>
      </c>
      <c r="K285" s="766"/>
      <c r="L285" s="767">
        <v>43550</v>
      </c>
      <c r="M285" s="767"/>
      <c r="N285" s="116">
        <v>2456948393</v>
      </c>
      <c r="O285" s="109">
        <f>101.18/78.05</f>
        <v>1.2963484945547727</v>
      </c>
      <c r="P285" s="111" t="s">
        <v>427</v>
      </c>
      <c r="Q285" s="761">
        <f>+G285/O285</f>
        <v>5399782565.7244511</v>
      </c>
      <c r="R285" s="762"/>
      <c r="S285" s="663" t="s">
        <v>428</v>
      </c>
      <c r="T285" s="663"/>
      <c r="U285" s="663"/>
    </row>
    <row r="286" spans="2:21" ht="15" x14ac:dyDescent="0.2">
      <c r="B286" s="294" t="s">
        <v>242</v>
      </c>
      <c r="C286" s="296"/>
      <c r="D286" s="279" t="s">
        <v>875</v>
      </c>
      <c r="E286" s="279"/>
      <c r="F286" s="79" t="s">
        <v>144</v>
      </c>
      <c r="G286" s="938"/>
      <c r="H286" s="939"/>
      <c r="I286" s="939"/>
      <c r="J286" s="765" t="s">
        <v>894</v>
      </c>
      <c r="K286" s="766"/>
      <c r="L286" s="767"/>
      <c r="M286" s="767"/>
      <c r="N286" s="116">
        <v>2456948393</v>
      </c>
      <c r="O286" s="109">
        <f t="shared" ref="O286:O287" si="22">101.18/78.05</f>
        <v>1.2963484945547727</v>
      </c>
      <c r="P286" s="111"/>
      <c r="Q286" s="761"/>
      <c r="R286" s="762"/>
      <c r="S286" s="940" t="s">
        <v>484</v>
      </c>
      <c r="T286" s="940"/>
      <c r="U286" s="940"/>
    </row>
    <row r="287" spans="2:21" ht="15" x14ac:dyDescent="0.2">
      <c r="B287" s="294" t="s">
        <v>321</v>
      </c>
      <c r="C287" s="296"/>
      <c r="D287" s="279" t="s">
        <v>875</v>
      </c>
      <c r="E287" s="279"/>
      <c r="F287" s="79" t="s">
        <v>144</v>
      </c>
      <c r="G287" s="938"/>
      <c r="H287" s="939"/>
      <c r="I287" s="939"/>
      <c r="J287" s="765" t="s">
        <v>895</v>
      </c>
      <c r="K287" s="766"/>
      <c r="L287" s="767"/>
      <c r="M287" s="767"/>
      <c r="N287" s="119">
        <v>1455974867</v>
      </c>
      <c r="O287" s="109">
        <f t="shared" si="22"/>
        <v>1.2963484945547727</v>
      </c>
      <c r="P287" s="111"/>
      <c r="Q287" s="761"/>
      <c r="R287" s="762"/>
      <c r="S287" s="940" t="s">
        <v>484</v>
      </c>
      <c r="T287" s="940"/>
      <c r="U287" s="940"/>
    </row>
    <row r="288" spans="2:21" ht="15" x14ac:dyDescent="0.2">
      <c r="B288" s="294" t="s">
        <v>322</v>
      </c>
      <c r="C288" s="296"/>
      <c r="D288" s="279" t="s">
        <v>875</v>
      </c>
      <c r="E288" s="279"/>
      <c r="F288" s="79" t="s">
        <v>144</v>
      </c>
      <c r="G288" s="938">
        <v>6309098263</v>
      </c>
      <c r="H288" s="939"/>
      <c r="I288" s="939"/>
      <c r="J288" s="765" t="s">
        <v>896</v>
      </c>
      <c r="K288" s="766"/>
      <c r="L288" s="767">
        <v>43612</v>
      </c>
      <c r="M288" s="767"/>
      <c r="N288" s="119">
        <v>1455974867</v>
      </c>
      <c r="O288" s="109">
        <f>102.12/78.05</f>
        <v>1.3083920563741192</v>
      </c>
      <c r="P288" s="111" t="s">
        <v>483</v>
      </c>
      <c r="Q288" s="761">
        <f>+G288/O288</f>
        <v>4822024279.5451431</v>
      </c>
      <c r="R288" s="762"/>
      <c r="S288" s="663" t="s">
        <v>505</v>
      </c>
      <c r="T288" s="663"/>
      <c r="U288" s="663"/>
    </row>
    <row r="289" spans="1:21" ht="15" x14ac:dyDescent="0.2">
      <c r="B289" s="294" t="s">
        <v>323</v>
      </c>
      <c r="C289" s="296"/>
      <c r="D289" s="279" t="s">
        <v>875</v>
      </c>
      <c r="E289" s="279"/>
      <c r="F289" s="79" t="s">
        <v>144</v>
      </c>
      <c r="G289" s="938"/>
      <c r="H289" s="939"/>
      <c r="I289" s="939"/>
      <c r="J289" s="765" t="s">
        <v>897</v>
      </c>
      <c r="K289" s="766"/>
      <c r="L289" s="767"/>
      <c r="M289" s="767"/>
      <c r="N289" s="119">
        <v>1455974867</v>
      </c>
      <c r="O289" s="109"/>
      <c r="P289" s="111"/>
      <c r="Q289" s="761"/>
      <c r="R289" s="762"/>
      <c r="S289" s="663" t="s">
        <v>284</v>
      </c>
      <c r="T289" s="663"/>
      <c r="U289" s="663"/>
    </row>
    <row r="290" spans="1:21" ht="15" x14ac:dyDescent="0.2">
      <c r="B290" s="294" t="s">
        <v>324</v>
      </c>
      <c r="C290" s="296"/>
      <c r="D290" s="279" t="s">
        <v>875</v>
      </c>
      <c r="E290" s="279"/>
      <c r="F290" s="79" t="s">
        <v>144</v>
      </c>
      <c r="G290" s="938"/>
      <c r="H290" s="939"/>
      <c r="I290" s="939"/>
      <c r="J290" s="765" t="s">
        <v>898</v>
      </c>
      <c r="K290" s="766"/>
      <c r="L290" s="767"/>
      <c r="M290" s="767"/>
      <c r="N290" s="119">
        <v>1455974867</v>
      </c>
      <c r="O290" s="109"/>
      <c r="P290" s="111"/>
      <c r="Q290" s="761"/>
      <c r="R290" s="762"/>
      <c r="S290" s="663" t="s">
        <v>284</v>
      </c>
      <c r="T290" s="663"/>
      <c r="U290" s="663"/>
    </row>
    <row r="291" spans="1:21" ht="15" x14ac:dyDescent="0.25">
      <c r="B291" s="834" t="s">
        <v>325</v>
      </c>
      <c r="C291" s="834"/>
      <c r="D291" s="933" t="s">
        <v>875</v>
      </c>
      <c r="E291" s="933"/>
      <c r="F291" s="88" t="s">
        <v>144</v>
      </c>
      <c r="G291" s="941">
        <v>2643821720</v>
      </c>
      <c r="H291" s="941"/>
      <c r="I291" s="941"/>
      <c r="J291" s="942" t="s">
        <v>899</v>
      </c>
      <c r="K291" s="942"/>
      <c r="L291" s="937">
        <v>43650</v>
      </c>
      <c r="M291" s="937"/>
      <c r="N291" s="120">
        <v>1455974867</v>
      </c>
      <c r="O291" s="109">
        <f>102.44/78.05</f>
        <v>1.3124919923126201</v>
      </c>
      <c r="P291" s="114" t="s">
        <v>506</v>
      </c>
      <c r="Q291" s="761">
        <f>+G291/O291</f>
        <v>2014352647.8524013</v>
      </c>
      <c r="R291" s="762"/>
      <c r="S291" s="834" t="s">
        <v>507</v>
      </c>
      <c r="T291" s="834"/>
      <c r="U291" s="834"/>
    </row>
    <row r="292" spans="1:21" ht="15" x14ac:dyDescent="0.25">
      <c r="B292" s="834" t="s">
        <v>485</v>
      </c>
      <c r="C292" s="834"/>
      <c r="D292" s="933" t="s">
        <v>875</v>
      </c>
      <c r="E292" s="933"/>
      <c r="F292" s="88" t="s">
        <v>144</v>
      </c>
      <c r="G292" s="941">
        <v>9754517</v>
      </c>
      <c r="H292" s="941"/>
      <c r="I292" s="941"/>
      <c r="J292" s="942" t="s">
        <v>899</v>
      </c>
      <c r="K292" s="942"/>
      <c r="L292" s="937">
        <v>43658</v>
      </c>
      <c r="M292" s="937"/>
      <c r="N292" s="120"/>
      <c r="O292" s="109">
        <f>102.71/78.05</f>
        <v>1.3159513132607303</v>
      </c>
      <c r="P292" s="114" t="s">
        <v>508</v>
      </c>
      <c r="Q292" s="761">
        <f>+G292/O292</f>
        <v>7412521.194138837</v>
      </c>
      <c r="R292" s="762"/>
      <c r="S292" s="834" t="s">
        <v>509</v>
      </c>
      <c r="T292" s="834"/>
      <c r="U292" s="834"/>
    </row>
    <row r="293" spans="1:21" ht="15" x14ac:dyDescent="0.25">
      <c r="B293" s="834" t="s">
        <v>485</v>
      </c>
      <c r="C293" s="834"/>
      <c r="D293" s="933" t="s">
        <v>875</v>
      </c>
      <c r="E293" s="933"/>
      <c r="F293" s="88" t="s">
        <v>144</v>
      </c>
      <c r="G293" s="941">
        <v>3518806545</v>
      </c>
      <c r="H293" s="941"/>
      <c r="I293" s="941"/>
      <c r="J293" s="942"/>
      <c r="K293" s="942"/>
      <c r="L293" s="937">
        <v>43916</v>
      </c>
      <c r="M293" s="937"/>
      <c r="N293" s="120"/>
      <c r="O293" s="109">
        <f>104.94/78.05</f>
        <v>1.3445227418321588</v>
      </c>
      <c r="P293" s="114" t="s">
        <v>900</v>
      </c>
      <c r="Q293" s="761">
        <f>+G293/O293</f>
        <v>2617141707.9974275</v>
      </c>
      <c r="R293" s="762"/>
      <c r="S293" s="834"/>
      <c r="T293" s="834"/>
      <c r="U293" s="834"/>
    </row>
    <row r="294" spans="1:21" x14ac:dyDescent="0.2">
      <c r="A294" s="239"/>
      <c r="B294" s="943" t="s">
        <v>510</v>
      </c>
      <c r="C294" s="943"/>
      <c r="D294" s="944"/>
      <c r="E294" s="944"/>
      <c r="F294" s="251"/>
      <c r="G294" s="945">
        <f>SUM(G268:H292)</f>
        <v>65730763874</v>
      </c>
      <c r="H294" s="945"/>
      <c r="I294" s="945"/>
      <c r="J294" s="946"/>
      <c r="K294" s="946"/>
      <c r="L294" s="947"/>
      <c r="M294" s="947"/>
      <c r="N294" s="252">
        <f>SUM(N268:N292)</f>
        <v>51504945409</v>
      </c>
      <c r="O294" s="253"/>
      <c r="P294" s="254"/>
      <c r="Q294" s="948">
        <f>SUM(Q268:R293)</f>
        <v>54171980229.711578</v>
      </c>
      <c r="R294" s="949"/>
      <c r="S294" s="943">
        <f>+Q294-N294</f>
        <v>2667034820.7115784</v>
      </c>
      <c r="T294" s="943"/>
      <c r="U294" s="943"/>
    </row>
    <row r="296" spans="1:21" ht="15" x14ac:dyDescent="0.2">
      <c r="A296" s="1" t="s">
        <v>568</v>
      </c>
      <c r="B296" s="473" t="s">
        <v>413</v>
      </c>
      <c r="C296" s="473"/>
      <c r="D296" s="473"/>
      <c r="E296" s="473"/>
      <c r="F296" s="473"/>
      <c r="G296" s="473"/>
      <c r="H296" s="473"/>
      <c r="I296" s="473"/>
      <c r="J296" s="473"/>
      <c r="K296" s="473"/>
      <c r="L296" s="473"/>
      <c r="M296" s="473"/>
      <c r="N296" s="473"/>
      <c r="O296" s="473"/>
      <c r="P296" s="473"/>
      <c r="Q296" s="473"/>
      <c r="R296" s="473"/>
      <c r="S296" s="473"/>
      <c r="T296" s="473"/>
      <c r="U296" s="473"/>
    </row>
    <row r="297" spans="1:21" ht="15" x14ac:dyDescent="0.2">
      <c r="B297" s="790" t="s">
        <v>131</v>
      </c>
      <c r="C297" s="790"/>
      <c r="D297" s="791" t="s">
        <v>132</v>
      </c>
      <c r="E297" s="791"/>
      <c r="F297" s="791" t="s">
        <v>133</v>
      </c>
      <c r="G297" s="789" t="s">
        <v>134</v>
      </c>
      <c r="H297" s="789"/>
      <c r="I297" s="789"/>
      <c r="J297" s="789"/>
      <c r="K297" s="789"/>
      <c r="L297" s="789"/>
      <c r="M297" s="789"/>
      <c r="N297" s="789" t="s">
        <v>135</v>
      </c>
      <c r="O297" s="789"/>
      <c r="P297" s="789"/>
      <c r="Q297" s="789"/>
      <c r="R297" s="789"/>
      <c r="S297" s="789" t="s">
        <v>97</v>
      </c>
      <c r="T297" s="789"/>
      <c r="U297" s="789"/>
    </row>
    <row r="298" spans="1:21" ht="30" x14ac:dyDescent="0.2">
      <c r="B298" s="790"/>
      <c r="C298" s="790"/>
      <c r="D298" s="791"/>
      <c r="E298" s="791"/>
      <c r="F298" s="791"/>
      <c r="G298" s="776" t="s">
        <v>136</v>
      </c>
      <c r="H298" s="791"/>
      <c r="I298" s="791"/>
      <c r="J298" s="776" t="s">
        <v>137</v>
      </c>
      <c r="K298" s="776"/>
      <c r="L298" s="776" t="s">
        <v>784</v>
      </c>
      <c r="M298" s="776"/>
      <c r="N298" s="200" t="s">
        <v>138</v>
      </c>
      <c r="O298" s="200" t="s">
        <v>139</v>
      </c>
      <c r="P298" s="200" t="s">
        <v>140</v>
      </c>
      <c r="Q298" s="776" t="s">
        <v>141</v>
      </c>
      <c r="R298" s="776"/>
      <c r="S298" s="789"/>
      <c r="T298" s="789"/>
      <c r="U298" s="789"/>
    </row>
    <row r="299" spans="1:21" ht="15" x14ac:dyDescent="0.2">
      <c r="B299" s="954" t="s">
        <v>414</v>
      </c>
      <c r="C299" s="955"/>
      <c r="D299" s="569" t="s">
        <v>901</v>
      </c>
      <c r="E299" s="571"/>
      <c r="F299" s="79" t="s">
        <v>144</v>
      </c>
      <c r="G299" s="950">
        <v>13016958191</v>
      </c>
      <c r="H299" s="950"/>
      <c r="I299" s="950"/>
      <c r="J299" s="951">
        <v>43465</v>
      </c>
      <c r="K299" s="952"/>
      <c r="L299" s="958">
        <v>43462</v>
      </c>
      <c r="M299" s="959"/>
      <c r="N299" s="960">
        <v>10214287467</v>
      </c>
      <c r="O299" s="121">
        <f>142.84/111.82</f>
        <v>1.2774101234126276</v>
      </c>
      <c r="P299" s="122" t="s">
        <v>415</v>
      </c>
      <c r="Q299" s="863">
        <f>+G299/O299</f>
        <v>10190116668.42355</v>
      </c>
      <c r="R299" s="863"/>
      <c r="S299" s="663" t="s">
        <v>902</v>
      </c>
      <c r="T299" s="663"/>
      <c r="U299" s="663"/>
    </row>
    <row r="300" spans="1:21" ht="15" x14ac:dyDescent="0.2">
      <c r="B300" s="956"/>
      <c r="C300" s="957"/>
      <c r="D300" s="793" t="s">
        <v>901</v>
      </c>
      <c r="E300" s="794"/>
      <c r="F300" s="79" t="s">
        <v>144</v>
      </c>
      <c r="G300" s="950">
        <v>30876023</v>
      </c>
      <c r="H300" s="950"/>
      <c r="I300" s="950"/>
      <c r="J300" s="951">
        <v>43465</v>
      </c>
      <c r="K300" s="952"/>
      <c r="L300" s="958">
        <v>43469</v>
      </c>
      <c r="M300" s="959"/>
      <c r="N300" s="961"/>
      <c r="O300" s="121">
        <f>142.84/111.82</f>
        <v>1.2774101234126276</v>
      </c>
      <c r="P300" s="122" t="s">
        <v>415</v>
      </c>
      <c r="Q300" s="863">
        <f>+G300/O300</f>
        <v>24170798.738868661</v>
      </c>
      <c r="R300" s="863"/>
      <c r="S300" s="663" t="s">
        <v>317</v>
      </c>
      <c r="T300" s="663"/>
      <c r="U300" s="663"/>
    </row>
    <row r="301" spans="1:21" ht="15" x14ac:dyDescent="0.2">
      <c r="B301" s="663" t="s">
        <v>569</v>
      </c>
      <c r="C301" s="663"/>
      <c r="D301" s="793" t="s">
        <v>901</v>
      </c>
      <c r="E301" s="794"/>
      <c r="F301" s="79" t="s">
        <v>144</v>
      </c>
      <c r="G301" s="950">
        <v>55856315730</v>
      </c>
      <c r="H301" s="950"/>
      <c r="I301" s="950"/>
      <c r="J301" s="951">
        <v>43830</v>
      </c>
      <c r="K301" s="952"/>
      <c r="L301" s="951">
        <v>43829</v>
      </c>
      <c r="M301" s="952"/>
      <c r="N301" s="213">
        <v>42105325891</v>
      </c>
      <c r="O301" s="140">
        <f>103.54/78.05</f>
        <v>1.3265855221012173</v>
      </c>
      <c r="P301" s="141" t="s">
        <v>570</v>
      </c>
      <c r="Q301" s="953">
        <f>+G301/O301</f>
        <v>42105325890.733047</v>
      </c>
      <c r="R301" s="953"/>
      <c r="S301" s="663" t="s">
        <v>571</v>
      </c>
      <c r="T301" s="663"/>
      <c r="U301" s="663"/>
    </row>
  </sheetData>
  <mergeCells count="1762">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7:C277"/>
    <mergeCell ref="D277:E277"/>
    <mergeCell ref="G277:I277"/>
    <mergeCell ref="J277:K277"/>
    <mergeCell ref="L277:M277"/>
    <mergeCell ref="Q277:R277"/>
    <mergeCell ref="S277:U277"/>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S257:U257"/>
    <mergeCell ref="D257:E257"/>
    <mergeCell ref="G257:I257"/>
    <mergeCell ref="J257:K257"/>
    <mergeCell ref="L257:M257"/>
    <mergeCell ref="Q257:R257"/>
    <mergeCell ref="L266:M266"/>
    <mergeCell ref="D269:E269"/>
    <mergeCell ref="G269:I269"/>
    <mergeCell ref="J269:K269"/>
    <mergeCell ref="L269:M269"/>
    <mergeCell ref="S269:U269"/>
    <mergeCell ref="S268:U268"/>
    <mergeCell ref="G267:I267"/>
    <mergeCell ref="J267:K267"/>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6:U246"/>
    <mergeCell ref="B247:C247"/>
    <mergeCell ref="D247:E247"/>
    <mergeCell ref="J247:K247"/>
    <mergeCell ref="L247:M247"/>
    <mergeCell ref="Q247:R247"/>
    <mergeCell ref="S247:U247"/>
    <mergeCell ref="B246:C246"/>
    <mergeCell ref="D246:E246"/>
    <mergeCell ref="J246:K246"/>
    <mergeCell ref="L246:M246"/>
    <mergeCell ref="Q246:R246"/>
    <mergeCell ref="B248:C248"/>
    <mergeCell ref="D248:E248"/>
    <mergeCell ref="J248:K248"/>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L194:M194"/>
    <mergeCell ref="J195:K195"/>
    <mergeCell ref="L195:M195"/>
    <mergeCell ref="Q195:R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Q173:R173"/>
    <mergeCell ref="S173:U173"/>
    <mergeCell ref="B174:C174"/>
    <mergeCell ref="D174:E174"/>
    <mergeCell ref="G174:I174"/>
    <mergeCell ref="J174:K174"/>
    <mergeCell ref="Q174:R174"/>
    <mergeCell ref="S174:U174"/>
    <mergeCell ref="B175:C175"/>
    <mergeCell ref="D175:E175"/>
    <mergeCell ref="S175:U175"/>
    <mergeCell ref="B179:U179"/>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63:C163"/>
    <mergeCell ref="D163:E163"/>
    <mergeCell ref="G163:I163"/>
    <mergeCell ref="J163:K163"/>
    <mergeCell ref="L163:M163"/>
    <mergeCell ref="Q163:R163"/>
    <mergeCell ref="S163:U163"/>
    <mergeCell ref="L161:M161"/>
    <mergeCell ref="G162:I162"/>
    <mergeCell ref="J162:K162"/>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J150:K150"/>
    <mergeCell ref="L150:M150"/>
    <mergeCell ref="Q150:R150"/>
    <mergeCell ref="F149:F150"/>
    <mergeCell ref="G149:K149"/>
    <mergeCell ref="N149:R149"/>
    <mergeCell ref="S149:U150"/>
    <mergeCell ref="G150:I150"/>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G168:I16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3:C173"/>
    <mergeCell ref="D173:E173"/>
    <mergeCell ref="G173:I173"/>
    <mergeCell ref="J173:K173"/>
    <mergeCell ref="L173:M173"/>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D200:E201"/>
    <mergeCell ref="F200:F201"/>
    <mergeCell ref="G200:K200"/>
    <mergeCell ref="N200:R200"/>
    <mergeCell ref="S200:U201"/>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Q235:R235"/>
    <mergeCell ref="S235:U23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L248:M248"/>
    <mergeCell ref="Q248:R248"/>
    <mergeCell ref="B250:E250"/>
    <mergeCell ref="L255:M255"/>
    <mergeCell ref="B254:U254"/>
    <mergeCell ref="B255:C256"/>
    <mergeCell ref="D255:E256"/>
    <mergeCell ref="F255:F256"/>
    <mergeCell ref="G256:I256"/>
    <mergeCell ref="J256:K256"/>
    <mergeCell ref="L256:M256"/>
    <mergeCell ref="Q256:R256"/>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69:C269"/>
    <mergeCell ref="D169:E169"/>
    <mergeCell ref="G169:I169"/>
    <mergeCell ref="J169:K169"/>
    <mergeCell ref="L169:M169"/>
    <mergeCell ref="Q169:R169"/>
    <mergeCell ref="S169:U169"/>
    <mergeCell ref="D268:E268"/>
    <mergeCell ref="G268:I268"/>
    <mergeCell ref="J268:K268"/>
    <mergeCell ref="L268:M268"/>
    <mergeCell ref="Q268:R268"/>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S250:U250"/>
    <mergeCell ref="J250:K250"/>
    <mergeCell ref="L250:M250"/>
    <mergeCell ref="Q250:R250"/>
    <mergeCell ref="S248:U248"/>
    <mergeCell ref="J249:K249"/>
    <mergeCell ref="L249:M249"/>
    <mergeCell ref="Q249:R249"/>
    <mergeCell ref="S249:U249"/>
  </mergeCells>
  <hyperlinks>
    <hyperlink ref="Q247:R247"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53"/>
  <sheetViews>
    <sheetView zoomScale="85" zoomScaleNormal="85" workbookViewId="0">
      <selection activeCell="M29" sqref="M29"/>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980" t="s">
        <v>327</v>
      </c>
      <c r="C1" s="981"/>
      <c r="D1" s="981"/>
      <c r="E1" s="981"/>
      <c r="F1" s="981"/>
      <c r="G1" s="981"/>
      <c r="H1" s="981"/>
      <c r="I1" s="981"/>
      <c r="J1" s="981"/>
      <c r="K1" s="981"/>
      <c r="L1" s="982"/>
    </row>
    <row r="2" spans="2:13" ht="15" customHeight="1" x14ac:dyDescent="0.25">
      <c r="B2" s="983"/>
      <c r="C2" s="984"/>
      <c r="D2" s="984"/>
      <c r="E2" s="984"/>
      <c r="F2" s="984"/>
      <c r="G2" s="984"/>
      <c r="H2" s="984"/>
      <c r="I2" s="984"/>
      <c r="J2" s="984"/>
      <c r="K2" s="984"/>
      <c r="L2" s="985"/>
    </row>
    <row r="3" spans="2:13" ht="51.75" customHeight="1" x14ac:dyDescent="0.25">
      <c r="B3" s="986" t="s">
        <v>366</v>
      </c>
      <c r="C3" s="987"/>
      <c r="D3" s="987"/>
      <c r="E3" s="988"/>
      <c r="F3" s="151">
        <v>44097</v>
      </c>
      <c r="G3" s="986" t="s">
        <v>367</v>
      </c>
      <c r="H3" s="987"/>
      <c r="I3" s="988"/>
      <c r="J3" s="989">
        <v>44104</v>
      </c>
      <c r="K3" s="990"/>
      <c r="L3" s="991"/>
    </row>
    <row r="4" spans="2:13" ht="20.25" customHeight="1" x14ac:dyDescent="0.25">
      <c r="B4" s="992" t="s">
        <v>326</v>
      </c>
      <c r="C4" s="993"/>
      <c r="D4" s="993"/>
      <c r="E4" s="993"/>
      <c r="F4" s="993"/>
      <c r="G4" s="993"/>
      <c r="H4" s="994"/>
      <c r="I4" s="187" t="s">
        <v>581</v>
      </c>
      <c r="J4" s="187" t="s">
        <v>2</v>
      </c>
      <c r="K4" s="998" t="s">
        <v>0</v>
      </c>
      <c r="L4" s="999"/>
    </row>
    <row r="5" spans="2:13" ht="18.75" customHeight="1" x14ac:dyDescent="0.25">
      <c r="B5" s="995"/>
      <c r="C5" s="996"/>
      <c r="D5" s="996"/>
      <c r="E5" s="996"/>
      <c r="F5" s="996"/>
      <c r="G5" s="996"/>
      <c r="H5" s="997"/>
      <c r="I5" s="186" t="s">
        <v>582</v>
      </c>
      <c r="J5" s="187">
        <v>2</v>
      </c>
      <c r="K5" s="998" t="s">
        <v>368</v>
      </c>
      <c r="L5" s="999"/>
    </row>
    <row r="6" spans="2:13" ht="24" customHeight="1" x14ac:dyDescent="0.25">
      <c r="B6" s="977" t="s">
        <v>537</v>
      </c>
      <c r="C6" s="978"/>
      <c r="D6" s="978"/>
      <c r="E6" s="978"/>
      <c r="F6" s="978"/>
      <c r="G6" s="979"/>
      <c r="H6" s="977" t="s">
        <v>538</v>
      </c>
      <c r="I6" s="978"/>
      <c r="J6" s="978"/>
      <c r="K6" s="978"/>
      <c r="L6" s="979"/>
    </row>
    <row r="7" spans="2:13" x14ac:dyDescent="0.25">
      <c r="B7" s="977"/>
      <c r="C7" s="978"/>
      <c r="D7" s="978"/>
      <c r="E7" s="978"/>
      <c r="F7" s="978"/>
      <c r="G7" s="979"/>
      <c r="H7" s="977"/>
      <c r="I7" s="978"/>
      <c r="J7" s="978"/>
      <c r="K7" s="978"/>
      <c r="L7" s="979"/>
    </row>
    <row r="8" spans="2:13" x14ac:dyDescent="0.25">
      <c r="B8" s="977"/>
      <c r="C8" s="978"/>
      <c r="D8" s="978"/>
      <c r="E8" s="978"/>
      <c r="F8" s="978"/>
      <c r="G8" s="979"/>
      <c r="H8" s="977"/>
      <c r="I8" s="978"/>
      <c r="J8" s="978"/>
      <c r="K8" s="978"/>
      <c r="L8" s="979"/>
    </row>
    <row r="9" spans="2:13" ht="15" customHeight="1" x14ac:dyDescent="0.25">
      <c r="B9" s="977"/>
      <c r="C9" s="978"/>
      <c r="D9" s="978"/>
      <c r="E9" s="978"/>
      <c r="F9" s="978"/>
      <c r="G9" s="979"/>
      <c r="H9" s="977"/>
      <c r="I9" s="978"/>
      <c r="J9" s="978"/>
      <c r="K9" s="978"/>
      <c r="L9" s="979"/>
    </row>
    <row r="10" spans="2:13" ht="15" customHeight="1" x14ac:dyDescent="0.25">
      <c r="B10" s="977"/>
      <c r="C10" s="978"/>
      <c r="D10" s="978"/>
      <c r="E10" s="978"/>
      <c r="F10" s="978"/>
      <c r="G10" s="979"/>
      <c r="H10" s="977"/>
      <c r="I10" s="978"/>
      <c r="J10" s="978"/>
      <c r="K10" s="978"/>
      <c r="L10" s="979"/>
    </row>
    <row r="11" spans="2:13" ht="15" customHeight="1" x14ac:dyDescent="0.25">
      <c r="B11" s="977"/>
      <c r="C11" s="978"/>
      <c r="D11" s="978"/>
      <c r="E11" s="978"/>
      <c r="F11" s="978"/>
      <c r="G11" s="979"/>
      <c r="H11" s="977"/>
      <c r="I11" s="978"/>
      <c r="J11" s="978"/>
      <c r="K11" s="978"/>
      <c r="L11" s="979"/>
    </row>
    <row r="12" spans="2:13" ht="15" customHeight="1" x14ac:dyDescent="0.25">
      <c r="B12" s="977"/>
      <c r="C12" s="978"/>
      <c r="D12" s="978"/>
      <c r="E12" s="978"/>
      <c r="F12" s="978"/>
      <c r="G12" s="979"/>
      <c r="H12" s="977"/>
      <c r="I12" s="978"/>
      <c r="J12" s="978"/>
      <c r="K12" s="978"/>
      <c r="L12" s="979"/>
      <c r="M12" s="125" t="s">
        <v>629</v>
      </c>
    </row>
    <row r="13" spans="2:13" ht="15" customHeight="1" x14ac:dyDescent="0.25">
      <c r="B13" s="977"/>
      <c r="C13" s="978"/>
      <c r="D13" s="978"/>
      <c r="E13" s="978"/>
      <c r="F13" s="978"/>
      <c r="G13" s="979"/>
      <c r="H13" s="977"/>
      <c r="I13" s="978"/>
      <c r="J13" s="978"/>
      <c r="K13" s="978"/>
      <c r="L13" s="979"/>
    </row>
    <row r="14" spans="2:13" ht="15" customHeight="1" x14ac:dyDescent="0.25">
      <c r="B14" s="977"/>
      <c r="C14" s="978"/>
      <c r="D14" s="978"/>
      <c r="E14" s="978"/>
      <c r="F14" s="978"/>
      <c r="G14" s="979"/>
      <c r="H14" s="977"/>
      <c r="I14" s="978"/>
      <c r="J14" s="978"/>
      <c r="K14" s="978"/>
      <c r="L14" s="979"/>
    </row>
    <row r="15" spans="2:13" ht="15" customHeight="1" x14ac:dyDescent="0.25">
      <c r="B15" s="977"/>
      <c r="C15" s="978"/>
      <c r="D15" s="978"/>
      <c r="E15" s="978"/>
      <c r="F15" s="978"/>
      <c r="G15" s="979"/>
      <c r="H15" s="977"/>
      <c r="I15" s="978"/>
      <c r="J15" s="978"/>
      <c r="K15" s="978"/>
      <c r="L15" s="979"/>
    </row>
    <row r="16" spans="2:13" ht="15" customHeight="1" x14ac:dyDescent="0.25">
      <c r="B16" s="977"/>
      <c r="C16" s="978"/>
      <c r="D16" s="978"/>
      <c r="E16" s="978"/>
      <c r="F16" s="978"/>
      <c r="G16" s="979"/>
      <c r="H16" s="977"/>
      <c r="I16" s="978"/>
      <c r="J16" s="978"/>
      <c r="K16" s="978"/>
      <c r="L16" s="979"/>
    </row>
    <row r="17" spans="2:12" ht="15" customHeight="1" x14ac:dyDescent="0.25">
      <c r="B17" s="977"/>
      <c r="C17" s="978"/>
      <c r="D17" s="978"/>
      <c r="E17" s="978"/>
      <c r="F17" s="978"/>
      <c r="G17" s="979"/>
      <c r="H17" s="977"/>
      <c r="I17" s="978"/>
      <c r="J17" s="978"/>
      <c r="K17" s="978"/>
      <c r="L17" s="979"/>
    </row>
    <row r="18" spans="2:12" ht="15" customHeight="1" x14ac:dyDescent="0.25">
      <c r="B18" s="977"/>
      <c r="C18" s="978"/>
      <c r="D18" s="978"/>
      <c r="E18" s="978"/>
      <c r="F18" s="978"/>
      <c r="G18" s="979"/>
      <c r="H18" s="977"/>
      <c r="I18" s="978"/>
      <c r="J18" s="978"/>
      <c r="K18" s="978"/>
      <c r="L18" s="979"/>
    </row>
    <row r="19" spans="2:12" ht="15" customHeight="1" thickBot="1" x14ac:dyDescent="0.3">
      <c r="B19" s="977"/>
      <c r="C19" s="978"/>
      <c r="D19" s="978"/>
      <c r="E19" s="978"/>
      <c r="F19" s="978"/>
      <c r="G19" s="979"/>
      <c r="H19" s="977"/>
      <c r="I19" s="978"/>
      <c r="J19" s="978"/>
      <c r="K19" s="978"/>
      <c r="L19" s="979"/>
    </row>
    <row r="20" spans="2:12" ht="15" customHeight="1" x14ac:dyDescent="0.25">
      <c r="B20" s="962" t="s">
        <v>944</v>
      </c>
      <c r="C20" s="963"/>
      <c r="D20" s="963"/>
      <c r="E20" s="963"/>
      <c r="F20" s="963"/>
      <c r="G20" s="964"/>
      <c r="H20" s="968" t="s">
        <v>1220</v>
      </c>
      <c r="I20" s="969"/>
      <c r="J20" s="969"/>
      <c r="K20" s="969"/>
      <c r="L20" s="970"/>
    </row>
    <row r="21" spans="2:12" ht="36.75" customHeight="1" thickBot="1" x14ac:dyDescent="0.3">
      <c r="B21" s="965"/>
      <c r="C21" s="966"/>
      <c r="D21" s="966"/>
      <c r="E21" s="966"/>
      <c r="F21" s="966"/>
      <c r="G21" s="967"/>
      <c r="H21" s="971"/>
      <c r="I21" s="972"/>
      <c r="J21" s="972"/>
      <c r="K21" s="972"/>
      <c r="L21" s="973"/>
    </row>
    <row r="22" spans="2:12" ht="15" customHeight="1" x14ac:dyDescent="0.25">
      <c r="B22" s="974" t="s">
        <v>595</v>
      </c>
      <c r="C22" s="975"/>
      <c r="D22" s="975"/>
      <c r="E22" s="975"/>
      <c r="F22" s="975"/>
      <c r="G22" s="976"/>
      <c r="H22" s="974" t="s">
        <v>596</v>
      </c>
      <c r="I22" s="975"/>
      <c r="J22" s="975"/>
      <c r="K22" s="975"/>
      <c r="L22" s="976"/>
    </row>
    <row r="23" spans="2:12" ht="15" customHeight="1" x14ac:dyDescent="0.25">
      <c r="B23" s="977"/>
      <c r="C23" s="978"/>
      <c r="D23" s="978"/>
      <c r="E23" s="978"/>
      <c r="F23" s="978"/>
      <c r="G23" s="979"/>
      <c r="H23" s="977"/>
      <c r="I23" s="978"/>
      <c r="J23" s="978"/>
      <c r="K23" s="978"/>
      <c r="L23" s="979"/>
    </row>
    <row r="24" spans="2:12" x14ac:dyDescent="0.25">
      <c r="B24" s="977"/>
      <c r="C24" s="978"/>
      <c r="D24" s="978"/>
      <c r="E24" s="978"/>
      <c r="F24" s="978"/>
      <c r="G24" s="979"/>
      <c r="H24" s="977"/>
      <c r="I24" s="978"/>
      <c r="J24" s="978"/>
      <c r="K24" s="978"/>
      <c r="L24" s="979"/>
    </row>
    <row r="25" spans="2:12" ht="15" customHeight="1" x14ac:dyDescent="0.25">
      <c r="B25" s="977"/>
      <c r="C25" s="978"/>
      <c r="D25" s="978"/>
      <c r="E25" s="978"/>
      <c r="F25" s="978"/>
      <c r="G25" s="979"/>
      <c r="H25" s="977"/>
      <c r="I25" s="978"/>
      <c r="J25" s="978"/>
      <c r="K25" s="978"/>
      <c r="L25" s="979"/>
    </row>
    <row r="26" spans="2:12" ht="15" customHeight="1" x14ac:dyDescent="0.25">
      <c r="B26" s="977"/>
      <c r="C26" s="978"/>
      <c r="D26" s="978"/>
      <c r="E26" s="978"/>
      <c r="F26" s="978"/>
      <c r="G26" s="979"/>
      <c r="H26" s="977"/>
      <c r="I26" s="978"/>
      <c r="J26" s="978"/>
      <c r="K26" s="978"/>
      <c r="L26" s="979"/>
    </row>
    <row r="27" spans="2:12" ht="15" customHeight="1" x14ac:dyDescent="0.25">
      <c r="B27" s="977"/>
      <c r="C27" s="978"/>
      <c r="D27" s="978"/>
      <c r="E27" s="978"/>
      <c r="F27" s="978"/>
      <c r="G27" s="979"/>
      <c r="H27" s="977"/>
      <c r="I27" s="978"/>
      <c r="J27" s="978"/>
      <c r="K27" s="978"/>
      <c r="L27" s="979"/>
    </row>
    <row r="28" spans="2:12" ht="15" customHeight="1" x14ac:dyDescent="0.25">
      <c r="B28" s="977"/>
      <c r="C28" s="978"/>
      <c r="D28" s="978"/>
      <c r="E28" s="978"/>
      <c r="F28" s="978"/>
      <c r="G28" s="979"/>
      <c r="H28" s="977"/>
      <c r="I28" s="978"/>
      <c r="J28" s="978"/>
      <c r="K28" s="978"/>
      <c r="L28" s="979"/>
    </row>
    <row r="29" spans="2:12" ht="15" customHeight="1" x14ac:dyDescent="0.25">
      <c r="B29" s="977"/>
      <c r="C29" s="978"/>
      <c r="D29" s="978"/>
      <c r="E29" s="978"/>
      <c r="F29" s="978"/>
      <c r="G29" s="979"/>
      <c r="H29" s="977"/>
      <c r="I29" s="978"/>
      <c r="J29" s="978"/>
      <c r="K29" s="978"/>
      <c r="L29" s="979"/>
    </row>
    <row r="30" spans="2:12" ht="15" customHeight="1" x14ac:dyDescent="0.25">
      <c r="B30" s="977"/>
      <c r="C30" s="978"/>
      <c r="D30" s="978"/>
      <c r="E30" s="978"/>
      <c r="F30" s="978"/>
      <c r="G30" s="979"/>
      <c r="H30" s="977"/>
      <c r="I30" s="978"/>
      <c r="J30" s="978"/>
      <c r="K30" s="978"/>
      <c r="L30" s="979"/>
    </row>
    <row r="31" spans="2:12" ht="15" customHeight="1" x14ac:dyDescent="0.25">
      <c r="B31" s="977"/>
      <c r="C31" s="978"/>
      <c r="D31" s="978"/>
      <c r="E31" s="978"/>
      <c r="F31" s="978"/>
      <c r="G31" s="979"/>
      <c r="H31" s="977"/>
      <c r="I31" s="978"/>
      <c r="J31" s="978"/>
      <c r="K31" s="978"/>
      <c r="L31" s="979"/>
    </row>
    <row r="32" spans="2:12" ht="15" customHeight="1" x14ac:dyDescent="0.25">
      <c r="B32" s="977"/>
      <c r="C32" s="978"/>
      <c r="D32" s="978"/>
      <c r="E32" s="978"/>
      <c r="F32" s="978"/>
      <c r="G32" s="979"/>
      <c r="H32" s="977"/>
      <c r="I32" s="978"/>
      <c r="J32" s="978"/>
      <c r="K32" s="978"/>
      <c r="L32" s="979"/>
    </row>
    <row r="33" spans="2:12" ht="15" customHeight="1" x14ac:dyDescent="0.25">
      <c r="B33" s="977"/>
      <c r="C33" s="978"/>
      <c r="D33" s="978"/>
      <c r="E33" s="978"/>
      <c r="F33" s="978"/>
      <c r="G33" s="979"/>
      <c r="H33" s="977"/>
      <c r="I33" s="978"/>
      <c r="J33" s="978"/>
      <c r="K33" s="978"/>
      <c r="L33" s="979"/>
    </row>
    <row r="34" spans="2:12" ht="15" customHeight="1" x14ac:dyDescent="0.25">
      <c r="B34" s="977"/>
      <c r="C34" s="978"/>
      <c r="D34" s="978"/>
      <c r="E34" s="978"/>
      <c r="F34" s="978"/>
      <c r="G34" s="979"/>
      <c r="H34" s="977"/>
      <c r="I34" s="978"/>
      <c r="J34" s="978"/>
      <c r="K34" s="978"/>
      <c r="L34" s="979"/>
    </row>
    <row r="35" spans="2:12" ht="41.25" customHeight="1" thickBot="1" x14ac:dyDescent="0.3">
      <c r="B35" s="977"/>
      <c r="C35" s="978"/>
      <c r="D35" s="978"/>
      <c r="E35" s="978"/>
      <c r="F35" s="978"/>
      <c r="G35" s="979"/>
      <c r="H35" s="977"/>
      <c r="I35" s="978"/>
      <c r="J35" s="978"/>
      <c r="K35" s="978"/>
      <c r="L35" s="979"/>
    </row>
    <row r="36" spans="2:12" ht="33.75" customHeight="1" x14ac:dyDescent="0.25">
      <c r="B36" s="962" t="s">
        <v>1221</v>
      </c>
      <c r="C36" s="963"/>
      <c r="D36" s="963"/>
      <c r="E36" s="963"/>
      <c r="F36" s="963"/>
      <c r="G36" s="964"/>
      <c r="H36" s="968" t="s">
        <v>1222</v>
      </c>
      <c r="I36" s="969"/>
      <c r="J36" s="969"/>
      <c r="K36" s="969"/>
      <c r="L36" s="970"/>
    </row>
    <row r="37" spans="2:12" ht="15" customHeight="1" thickBot="1" x14ac:dyDescent="0.3">
      <c r="B37" s="965"/>
      <c r="C37" s="966"/>
      <c r="D37" s="966"/>
      <c r="E37" s="966"/>
      <c r="F37" s="966"/>
      <c r="G37" s="967"/>
      <c r="H37" s="971"/>
      <c r="I37" s="972"/>
      <c r="J37" s="972"/>
      <c r="K37" s="972"/>
      <c r="L37" s="973"/>
    </row>
    <row r="38" spans="2:12" x14ac:dyDescent="0.25">
      <c r="B38" s="974" t="s">
        <v>595</v>
      </c>
      <c r="C38" s="975"/>
      <c r="D38" s="975"/>
      <c r="E38" s="975"/>
      <c r="F38" s="975"/>
      <c r="G38" s="976"/>
      <c r="H38" s="974" t="s">
        <v>596</v>
      </c>
      <c r="I38" s="975"/>
      <c r="J38" s="975"/>
      <c r="K38" s="975"/>
      <c r="L38" s="976"/>
    </row>
    <row r="39" spans="2:12" x14ac:dyDescent="0.25">
      <c r="B39" s="977"/>
      <c r="C39" s="978"/>
      <c r="D39" s="978"/>
      <c r="E39" s="978"/>
      <c r="F39" s="978"/>
      <c r="G39" s="979"/>
      <c r="H39" s="977"/>
      <c r="I39" s="978"/>
      <c r="J39" s="978"/>
      <c r="K39" s="978"/>
      <c r="L39" s="979"/>
    </row>
    <row r="40" spans="2:12" x14ac:dyDescent="0.25">
      <c r="B40" s="977"/>
      <c r="C40" s="978"/>
      <c r="D40" s="978"/>
      <c r="E40" s="978"/>
      <c r="F40" s="978"/>
      <c r="G40" s="979"/>
      <c r="H40" s="977"/>
      <c r="I40" s="978"/>
      <c r="J40" s="978"/>
      <c r="K40" s="978"/>
      <c r="L40" s="979"/>
    </row>
    <row r="41" spans="2:12" x14ac:dyDescent="0.25">
      <c r="B41" s="977"/>
      <c r="C41" s="978"/>
      <c r="D41" s="978"/>
      <c r="E41" s="978"/>
      <c r="F41" s="978"/>
      <c r="G41" s="979"/>
      <c r="H41" s="977"/>
      <c r="I41" s="978"/>
      <c r="J41" s="978"/>
      <c r="K41" s="978"/>
      <c r="L41" s="979"/>
    </row>
    <row r="42" spans="2:12" x14ac:dyDescent="0.25">
      <c r="B42" s="977"/>
      <c r="C42" s="978"/>
      <c r="D42" s="978"/>
      <c r="E42" s="978"/>
      <c r="F42" s="978"/>
      <c r="G42" s="979"/>
      <c r="H42" s="977"/>
      <c r="I42" s="978"/>
      <c r="J42" s="978"/>
      <c r="K42" s="978"/>
      <c r="L42" s="979"/>
    </row>
    <row r="43" spans="2:12" x14ac:dyDescent="0.25">
      <c r="B43" s="977"/>
      <c r="C43" s="978"/>
      <c r="D43" s="978"/>
      <c r="E43" s="978"/>
      <c r="F43" s="978"/>
      <c r="G43" s="979"/>
      <c r="H43" s="977"/>
      <c r="I43" s="978"/>
      <c r="J43" s="978"/>
      <c r="K43" s="978"/>
      <c r="L43" s="979"/>
    </row>
    <row r="44" spans="2:12" x14ac:dyDescent="0.25">
      <c r="B44" s="977"/>
      <c r="C44" s="978"/>
      <c r="D44" s="978"/>
      <c r="E44" s="978"/>
      <c r="F44" s="978"/>
      <c r="G44" s="979"/>
      <c r="H44" s="977"/>
      <c r="I44" s="978"/>
      <c r="J44" s="978"/>
      <c r="K44" s="978"/>
      <c r="L44" s="979"/>
    </row>
    <row r="45" spans="2:12" x14ac:dyDescent="0.25">
      <c r="B45" s="977"/>
      <c r="C45" s="978"/>
      <c r="D45" s="978"/>
      <c r="E45" s="978"/>
      <c r="F45" s="978"/>
      <c r="G45" s="979"/>
      <c r="H45" s="977"/>
      <c r="I45" s="978"/>
      <c r="J45" s="978"/>
      <c r="K45" s="978"/>
      <c r="L45" s="979"/>
    </row>
    <row r="46" spans="2:12" x14ac:dyDescent="0.25">
      <c r="B46" s="977"/>
      <c r="C46" s="978"/>
      <c r="D46" s="978"/>
      <c r="E46" s="978"/>
      <c r="F46" s="978"/>
      <c r="G46" s="979"/>
      <c r="H46" s="977"/>
      <c r="I46" s="978"/>
      <c r="J46" s="978"/>
      <c r="K46" s="978"/>
      <c r="L46" s="979"/>
    </row>
    <row r="47" spans="2:12" x14ac:dyDescent="0.25">
      <c r="B47" s="977"/>
      <c r="C47" s="978"/>
      <c r="D47" s="978"/>
      <c r="E47" s="978"/>
      <c r="F47" s="978"/>
      <c r="G47" s="979"/>
      <c r="H47" s="977"/>
      <c r="I47" s="978"/>
      <c r="J47" s="978"/>
      <c r="K47" s="978"/>
      <c r="L47" s="979"/>
    </row>
    <row r="48" spans="2:12" x14ac:dyDescent="0.25">
      <c r="B48" s="977"/>
      <c r="C48" s="978"/>
      <c r="D48" s="978"/>
      <c r="E48" s="978"/>
      <c r="F48" s="978"/>
      <c r="G48" s="979"/>
      <c r="H48" s="977"/>
      <c r="I48" s="978"/>
      <c r="J48" s="978"/>
      <c r="K48" s="978"/>
      <c r="L48" s="979"/>
    </row>
    <row r="49" spans="2:12" x14ac:dyDescent="0.25">
      <c r="B49" s="977"/>
      <c r="C49" s="978"/>
      <c r="D49" s="978"/>
      <c r="E49" s="978"/>
      <c r="F49" s="978"/>
      <c r="G49" s="979"/>
      <c r="H49" s="977"/>
      <c r="I49" s="978"/>
      <c r="J49" s="978"/>
      <c r="K49" s="978"/>
      <c r="L49" s="979"/>
    </row>
    <row r="50" spans="2:12" x14ac:dyDescent="0.25">
      <c r="B50" s="977"/>
      <c r="C50" s="978"/>
      <c r="D50" s="978"/>
      <c r="E50" s="978"/>
      <c r="F50" s="978"/>
      <c r="G50" s="979"/>
      <c r="H50" s="977"/>
      <c r="I50" s="978"/>
      <c r="J50" s="978"/>
      <c r="K50" s="978"/>
      <c r="L50" s="979"/>
    </row>
    <row r="51" spans="2:12" ht="47.25" customHeight="1" thickBot="1" x14ac:dyDescent="0.3">
      <c r="B51" s="977"/>
      <c r="C51" s="978"/>
      <c r="D51" s="978"/>
      <c r="E51" s="978"/>
      <c r="F51" s="978"/>
      <c r="G51" s="979"/>
      <c r="H51" s="977"/>
      <c r="I51" s="978"/>
      <c r="J51" s="978"/>
      <c r="K51" s="978"/>
      <c r="L51" s="979"/>
    </row>
    <row r="52" spans="2:12" x14ac:dyDescent="0.25">
      <c r="B52" s="962" t="s">
        <v>1223</v>
      </c>
      <c r="C52" s="963"/>
      <c r="D52" s="963"/>
      <c r="E52" s="963"/>
      <c r="F52" s="963"/>
      <c r="G52" s="964"/>
      <c r="H52" s="968" t="s">
        <v>1224</v>
      </c>
      <c r="I52" s="969"/>
      <c r="J52" s="969"/>
      <c r="K52" s="969"/>
      <c r="L52" s="970"/>
    </row>
    <row r="53" spans="2:12" ht="33.75" customHeight="1" thickBot="1" x14ac:dyDescent="0.3">
      <c r="B53" s="965"/>
      <c r="C53" s="966"/>
      <c r="D53" s="966"/>
      <c r="E53" s="966"/>
      <c r="F53" s="966"/>
      <c r="G53" s="967"/>
      <c r="H53" s="971"/>
      <c r="I53" s="972"/>
      <c r="J53" s="972"/>
      <c r="K53" s="972"/>
      <c r="L53" s="973"/>
    </row>
  </sheetData>
  <mergeCells count="19">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O24" sqref="O24"/>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986" t="s">
        <v>366</v>
      </c>
      <c r="C3" s="987"/>
      <c r="D3" s="987"/>
      <c r="E3" s="988"/>
      <c r="F3" s="183">
        <v>44098</v>
      </c>
      <c r="G3" s="986" t="s">
        <v>367</v>
      </c>
      <c r="H3" s="987"/>
      <c r="I3" s="988"/>
      <c r="J3" s="1001">
        <v>44104</v>
      </c>
      <c r="K3" s="1002"/>
      <c r="L3" s="1003"/>
    </row>
    <row r="4" spans="2:12" ht="24.95" customHeight="1" x14ac:dyDescent="0.25">
      <c r="B4" s="992" t="s">
        <v>326</v>
      </c>
      <c r="C4" s="993"/>
      <c r="D4" s="993"/>
      <c r="E4" s="993"/>
      <c r="F4" s="993"/>
      <c r="G4" s="993"/>
      <c r="H4" s="994"/>
      <c r="I4" s="153" t="s">
        <v>581</v>
      </c>
      <c r="J4" s="153" t="s">
        <v>2</v>
      </c>
      <c r="K4" s="998" t="s">
        <v>0</v>
      </c>
      <c r="L4" s="999"/>
    </row>
    <row r="5" spans="2:12" ht="24.95" customHeight="1" x14ac:dyDescent="0.25">
      <c r="B5" s="995"/>
      <c r="C5" s="996"/>
      <c r="D5" s="996"/>
      <c r="E5" s="996"/>
      <c r="F5" s="996"/>
      <c r="G5" s="996"/>
      <c r="H5" s="997"/>
      <c r="I5" s="127" t="s">
        <v>582</v>
      </c>
      <c r="J5" s="153">
        <v>2</v>
      </c>
      <c r="K5" s="986" t="s">
        <v>368</v>
      </c>
      <c r="L5" s="987"/>
    </row>
    <row r="6" spans="2:12" ht="15.75" customHeight="1" x14ac:dyDescent="0.25">
      <c r="B6" s="977" t="s">
        <v>537</v>
      </c>
      <c r="C6" s="978"/>
      <c r="D6" s="978"/>
      <c r="E6" s="978"/>
      <c r="F6" s="978"/>
      <c r="G6" s="979"/>
      <c r="H6" s="977" t="s">
        <v>538</v>
      </c>
      <c r="I6" s="978"/>
      <c r="J6" s="978"/>
      <c r="K6" s="978"/>
      <c r="L6" s="979"/>
    </row>
    <row r="7" spans="2:12" x14ac:dyDescent="0.25">
      <c r="B7" s="977"/>
      <c r="C7" s="978"/>
      <c r="D7" s="978"/>
      <c r="E7" s="978"/>
      <c r="F7" s="978"/>
      <c r="G7" s="979"/>
      <c r="H7" s="977"/>
      <c r="I7" s="978"/>
      <c r="J7" s="978"/>
      <c r="K7" s="978"/>
      <c r="L7" s="979"/>
    </row>
    <row r="8" spans="2:12"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x14ac:dyDescent="0.25">
      <c r="B15" s="977"/>
      <c r="C15" s="978"/>
      <c r="D15" s="978"/>
      <c r="E15" s="978"/>
      <c r="F15" s="978"/>
      <c r="G15" s="979"/>
      <c r="H15" s="977"/>
      <c r="I15" s="978"/>
      <c r="J15" s="978"/>
      <c r="K15" s="978"/>
      <c r="L15" s="979"/>
    </row>
    <row r="16" spans="2:12" x14ac:dyDescent="0.25">
      <c r="B16" s="977"/>
      <c r="C16" s="978"/>
      <c r="D16" s="978"/>
      <c r="E16" s="978"/>
      <c r="F16" s="978"/>
      <c r="G16" s="979"/>
      <c r="H16" s="977"/>
      <c r="I16" s="978"/>
      <c r="J16" s="978"/>
      <c r="K16" s="978"/>
      <c r="L16" s="979"/>
    </row>
    <row r="17" spans="2:13" x14ac:dyDescent="0.25">
      <c r="B17" s="977"/>
      <c r="C17" s="978"/>
      <c r="D17" s="978"/>
      <c r="E17" s="978"/>
      <c r="F17" s="978"/>
      <c r="G17" s="979"/>
      <c r="H17" s="977"/>
      <c r="I17" s="978"/>
      <c r="J17" s="978"/>
      <c r="K17" s="978"/>
      <c r="L17" s="979"/>
    </row>
    <row r="18" spans="2:13" x14ac:dyDescent="0.25">
      <c r="B18" s="977"/>
      <c r="C18" s="978"/>
      <c r="D18" s="978"/>
      <c r="E18" s="978"/>
      <c r="F18" s="978"/>
      <c r="G18" s="979"/>
      <c r="H18" s="977"/>
      <c r="I18" s="978"/>
      <c r="J18" s="978"/>
      <c r="K18" s="978"/>
      <c r="L18" s="979"/>
    </row>
    <row r="19" spans="2:13" x14ac:dyDescent="0.25">
      <c r="B19" s="977"/>
      <c r="C19" s="978"/>
      <c r="D19" s="978"/>
      <c r="E19" s="978"/>
      <c r="F19" s="978"/>
      <c r="G19" s="979"/>
      <c r="H19" s="977"/>
      <c r="I19" s="978"/>
      <c r="J19" s="978"/>
      <c r="K19" s="978"/>
      <c r="L19" s="979"/>
    </row>
    <row r="20" spans="2:13" ht="25.15" customHeight="1" x14ac:dyDescent="0.25">
      <c r="B20" s="1000" t="s">
        <v>1227</v>
      </c>
      <c r="C20" s="1000"/>
      <c r="D20" s="1000"/>
      <c r="E20" s="1000"/>
      <c r="F20" s="1000"/>
      <c r="G20" s="1000"/>
      <c r="H20" s="1000" t="s">
        <v>1227</v>
      </c>
      <c r="I20" s="1000"/>
      <c r="J20" s="1000"/>
      <c r="K20" s="1000"/>
      <c r="L20" s="1000"/>
      <c r="M20" s="1000"/>
    </row>
    <row r="21" spans="2:13" ht="18" customHeight="1" thickBot="1" x14ac:dyDescent="0.3">
      <c r="B21" s="1000"/>
      <c r="C21" s="1000"/>
      <c r="D21" s="1000"/>
      <c r="E21" s="1000"/>
      <c r="F21" s="1000"/>
      <c r="G21" s="1000"/>
      <c r="H21" s="1000"/>
      <c r="I21" s="1000"/>
      <c r="J21" s="1000"/>
      <c r="K21" s="1000"/>
      <c r="L21" s="1000"/>
      <c r="M21" s="1000"/>
    </row>
    <row r="22" spans="2:13" ht="15.75" customHeight="1" x14ac:dyDescent="0.25">
      <c r="B22" s="974" t="s">
        <v>595</v>
      </c>
      <c r="C22" s="975"/>
      <c r="D22" s="975"/>
      <c r="E22" s="975"/>
      <c r="F22" s="975"/>
      <c r="G22" s="976"/>
      <c r="H22" s="974" t="s">
        <v>596</v>
      </c>
      <c r="I22" s="975"/>
      <c r="J22" s="975"/>
      <c r="K22" s="975"/>
      <c r="L22" s="976"/>
    </row>
    <row r="23" spans="2:13" x14ac:dyDescent="0.25">
      <c r="B23" s="977"/>
      <c r="C23" s="978"/>
      <c r="D23" s="978"/>
      <c r="E23" s="978"/>
      <c r="F23" s="978"/>
      <c r="G23" s="979"/>
      <c r="H23" s="977"/>
      <c r="I23" s="978"/>
      <c r="J23" s="978"/>
      <c r="K23" s="978"/>
      <c r="L23" s="979"/>
    </row>
    <row r="24" spans="2:13" x14ac:dyDescent="0.25">
      <c r="B24" s="977"/>
      <c r="C24" s="978"/>
      <c r="D24" s="978"/>
      <c r="E24" s="978"/>
      <c r="F24" s="978"/>
      <c r="G24" s="979"/>
      <c r="H24" s="977"/>
      <c r="I24" s="978"/>
      <c r="J24" s="978"/>
      <c r="K24" s="978"/>
      <c r="L24" s="979"/>
    </row>
    <row r="25" spans="2:13" x14ac:dyDescent="0.25">
      <c r="B25" s="977"/>
      <c r="C25" s="978"/>
      <c r="D25" s="978"/>
      <c r="E25" s="978"/>
      <c r="F25" s="978"/>
      <c r="G25" s="979"/>
      <c r="H25" s="977"/>
      <c r="I25" s="978"/>
      <c r="J25" s="978"/>
      <c r="K25" s="978"/>
      <c r="L25" s="979"/>
    </row>
    <row r="26" spans="2:13" x14ac:dyDescent="0.25">
      <c r="B26" s="977"/>
      <c r="C26" s="978"/>
      <c r="D26" s="978"/>
      <c r="E26" s="978"/>
      <c r="F26" s="978"/>
      <c r="G26" s="979"/>
      <c r="H26" s="977"/>
      <c r="I26" s="978"/>
      <c r="J26" s="978"/>
      <c r="K26" s="978"/>
      <c r="L26" s="979"/>
    </row>
    <row r="27" spans="2:13" x14ac:dyDescent="0.25">
      <c r="B27" s="977"/>
      <c r="C27" s="978"/>
      <c r="D27" s="978"/>
      <c r="E27" s="978"/>
      <c r="F27" s="978"/>
      <c r="G27" s="979"/>
      <c r="H27" s="977"/>
      <c r="I27" s="978"/>
      <c r="J27" s="978"/>
      <c r="K27" s="978"/>
      <c r="L27" s="979"/>
    </row>
    <row r="28" spans="2:13" x14ac:dyDescent="0.25">
      <c r="B28" s="977"/>
      <c r="C28" s="978"/>
      <c r="D28" s="978"/>
      <c r="E28" s="978"/>
      <c r="F28" s="978"/>
      <c r="G28" s="979"/>
      <c r="H28" s="977"/>
      <c r="I28" s="978"/>
      <c r="J28" s="978"/>
      <c r="K28" s="978"/>
      <c r="L28" s="979"/>
    </row>
    <row r="29" spans="2:13" x14ac:dyDescent="0.25">
      <c r="B29" s="977"/>
      <c r="C29" s="978"/>
      <c r="D29" s="978"/>
      <c r="E29" s="978"/>
      <c r="F29" s="978"/>
      <c r="G29" s="979"/>
      <c r="H29" s="977"/>
      <c r="I29" s="978"/>
      <c r="J29" s="978"/>
      <c r="K29" s="978"/>
      <c r="L29" s="979"/>
    </row>
    <row r="30" spans="2:13" x14ac:dyDescent="0.25">
      <c r="B30" s="977"/>
      <c r="C30" s="978"/>
      <c r="D30" s="978"/>
      <c r="E30" s="978"/>
      <c r="F30" s="978"/>
      <c r="G30" s="979"/>
      <c r="H30" s="977"/>
      <c r="I30" s="978"/>
      <c r="J30" s="978"/>
      <c r="K30" s="978"/>
      <c r="L30" s="979"/>
    </row>
    <row r="31" spans="2:13" x14ac:dyDescent="0.25">
      <c r="B31" s="977"/>
      <c r="C31" s="978"/>
      <c r="D31" s="978"/>
      <c r="E31" s="978"/>
      <c r="F31" s="978"/>
      <c r="G31" s="979"/>
      <c r="H31" s="977"/>
      <c r="I31" s="978"/>
      <c r="J31" s="978"/>
      <c r="K31" s="978"/>
      <c r="L31" s="979"/>
    </row>
    <row r="32" spans="2:13" x14ac:dyDescent="0.25">
      <c r="B32" s="977"/>
      <c r="C32" s="978"/>
      <c r="D32" s="978"/>
      <c r="E32" s="978"/>
      <c r="F32" s="978"/>
      <c r="G32" s="979"/>
      <c r="H32" s="977"/>
      <c r="I32" s="978"/>
      <c r="J32" s="978"/>
      <c r="K32" s="978"/>
      <c r="L32" s="979"/>
    </row>
    <row r="33" spans="2:13" x14ac:dyDescent="0.25">
      <c r="B33" s="977"/>
      <c r="C33" s="978"/>
      <c r="D33" s="978"/>
      <c r="E33" s="978"/>
      <c r="F33" s="978"/>
      <c r="G33" s="979"/>
      <c r="H33" s="977"/>
      <c r="I33" s="978"/>
      <c r="J33" s="978"/>
      <c r="K33" s="978"/>
      <c r="L33" s="979"/>
    </row>
    <row r="34" spans="2:13" x14ac:dyDescent="0.25">
      <c r="B34" s="977"/>
      <c r="C34" s="978"/>
      <c r="D34" s="978"/>
      <c r="E34" s="978"/>
      <c r="F34" s="978"/>
      <c r="G34" s="979"/>
      <c r="H34" s="977"/>
      <c r="I34" s="978"/>
      <c r="J34" s="978"/>
      <c r="K34" s="978"/>
      <c r="L34" s="979"/>
    </row>
    <row r="35" spans="2:13" ht="15.75" thickBot="1" x14ac:dyDescent="0.3">
      <c r="B35" s="977"/>
      <c r="C35" s="978"/>
      <c r="D35" s="978"/>
      <c r="E35" s="978"/>
      <c r="F35" s="978"/>
      <c r="G35" s="979"/>
      <c r="H35" s="977"/>
      <c r="I35" s="978"/>
      <c r="J35" s="978"/>
      <c r="K35" s="978"/>
      <c r="L35" s="979"/>
    </row>
    <row r="36" spans="2:13" ht="21.6" customHeight="1" x14ac:dyDescent="0.25">
      <c r="B36" s="1004" t="s">
        <v>1228</v>
      </c>
      <c r="C36" s="1005"/>
      <c r="D36" s="1005"/>
      <c r="E36" s="1005"/>
      <c r="F36" s="1005"/>
      <c r="G36" s="1006"/>
      <c r="H36" s="1010" t="s">
        <v>1229</v>
      </c>
      <c r="I36" s="1000"/>
      <c r="J36" s="1000"/>
      <c r="K36" s="1000"/>
      <c r="L36" s="1000"/>
      <c r="M36" s="1011"/>
    </row>
    <row r="37" spans="2:13" ht="26.45" customHeight="1" thickBot="1" x14ac:dyDescent="0.3">
      <c r="B37" s="1007"/>
      <c r="C37" s="1008"/>
      <c r="D37" s="1008"/>
      <c r="E37" s="1008"/>
      <c r="F37" s="1008"/>
      <c r="G37" s="1009"/>
      <c r="H37" s="1007"/>
      <c r="I37" s="1008"/>
      <c r="J37" s="1008"/>
      <c r="K37" s="1008"/>
      <c r="L37" s="1008"/>
      <c r="M37" s="1009"/>
    </row>
    <row r="38" spans="2:13" x14ac:dyDescent="0.25">
      <c r="B38" s="974" t="s">
        <v>597</v>
      </c>
      <c r="C38" s="975"/>
      <c r="D38" s="975"/>
      <c r="E38" s="975"/>
      <c r="F38" s="975"/>
      <c r="G38" s="976"/>
      <c r="H38" s="974" t="s">
        <v>598</v>
      </c>
      <c r="I38" s="975"/>
      <c r="J38" s="975"/>
      <c r="K38" s="975"/>
      <c r="L38" s="976"/>
    </row>
    <row r="39" spans="2:13" x14ac:dyDescent="0.25">
      <c r="B39" s="977"/>
      <c r="C39" s="978"/>
      <c r="D39" s="978"/>
      <c r="E39" s="978"/>
      <c r="F39" s="978"/>
      <c r="G39" s="979"/>
      <c r="H39" s="977"/>
      <c r="I39" s="978"/>
      <c r="J39" s="978"/>
      <c r="K39" s="978"/>
      <c r="L39" s="979"/>
    </row>
    <row r="40" spans="2:13" x14ac:dyDescent="0.25">
      <c r="B40" s="977"/>
      <c r="C40" s="978"/>
      <c r="D40" s="978"/>
      <c r="E40" s="978"/>
      <c r="F40" s="978"/>
      <c r="G40" s="979"/>
      <c r="H40" s="977"/>
      <c r="I40" s="978"/>
      <c r="J40" s="978"/>
      <c r="K40" s="978"/>
      <c r="L40" s="979"/>
    </row>
    <row r="41" spans="2:13" x14ac:dyDescent="0.25">
      <c r="B41" s="977"/>
      <c r="C41" s="978"/>
      <c r="D41" s="978"/>
      <c r="E41" s="978"/>
      <c r="F41" s="978"/>
      <c r="G41" s="979"/>
      <c r="H41" s="977"/>
      <c r="I41" s="978"/>
      <c r="J41" s="978"/>
      <c r="K41" s="978"/>
      <c r="L41" s="979"/>
    </row>
    <row r="42" spans="2:13" x14ac:dyDescent="0.25">
      <c r="B42" s="977"/>
      <c r="C42" s="978"/>
      <c r="D42" s="978"/>
      <c r="E42" s="978"/>
      <c r="F42" s="978"/>
      <c r="G42" s="979"/>
      <c r="H42" s="977"/>
      <c r="I42" s="978"/>
      <c r="J42" s="978"/>
      <c r="K42" s="978"/>
      <c r="L42" s="979"/>
    </row>
    <row r="43" spans="2:13" x14ac:dyDescent="0.25">
      <c r="B43" s="977"/>
      <c r="C43" s="978"/>
      <c r="D43" s="978"/>
      <c r="E43" s="978"/>
      <c r="F43" s="978"/>
      <c r="G43" s="979"/>
      <c r="H43" s="977"/>
      <c r="I43" s="978"/>
      <c r="J43" s="978"/>
      <c r="K43" s="978"/>
      <c r="L43" s="979"/>
    </row>
    <row r="44" spans="2:13" x14ac:dyDescent="0.25">
      <c r="B44" s="977"/>
      <c r="C44" s="978"/>
      <c r="D44" s="978"/>
      <c r="E44" s="978"/>
      <c r="F44" s="978"/>
      <c r="G44" s="979"/>
      <c r="H44" s="977"/>
      <c r="I44" s="978"/>
      <c r="J44" s="978"/>
      <c r="K44" s="978"/>
      <c r="L44" s="979"/>
    </row>
    <row r="45" spans="2:13" x14ac:dyDescent="0.25">
      <c r="B45" s="977"/>
      <c r="C45" s="978"/>
      <c r="D45" s="978"/>
      <c r="E45" s="978"/>
      <c r="F45" s="978"/>
      <c r="G45" s="979"/>
      <c r="H45" s="977"/>
      <c r="I45" s="978"/>
      <c r="J45" s="978"/>
      <c r="K45" s="978"/>
      <c r="L45" s="979"/>
    </row>
    <row r="46" spans="2:13" x14ac:dyDescent="0.25">
      <c r="B46" s="977"/>
      <c r="C46" s="978"/>
      <c r="D46" s="978"/>
      <c r="E46" s="978"/>
      <c r="F46" s="978"/>
      <c r="G46" s="979"/>
      <c r="H46" s="977"/>
      <c r="I46" s="978"/>
      <c r="J46" s="978"/>
      <c r="K46" s="978"/>
      <c r="L46" s="979"/>
    </row>
    <row r="47" spans="2:13" x14ac:dyDescent="0.25">
      <c r="B47" s="977"/>
      <c r="C47" s="978"/>
      <c r="D47" s="978"/>
      <c r="E47" s="978"/>
      <c r="F47" s="978"/>
      <c r="G47" s="979"/>
      <c r="H47" s="977"/>
      <c r="I47" s="978"/>
      <c r="J47" s="978"/>
      <c r="K47" s="978"/>
      <c r="L47" s="979"/>
    </row>
    <row r="48" spans="2:13" x14ac:dyDescent="0.25">
      <c r="B48" s="977"/>
      <c r="C48" s="978"/>
      <c r="D48" s="978"/>
      <c r="E48" s="978"/>
      <c r="F48" s="978"/>
      <c r="G48" s="979"/>
      <c r="H48" s="977"/>
      <c r="I48" s="978"/>
      <c r="J48" s="978"/>
      <c r="K48" s="978"/>
      <c r="L48" s="979"/>
    </row>
    <row r="49" spans="2:13" x14ac:dyDescent="0.25">
      <c r="B49" s="977"/>
      <c r="C49" s="978"/>
      <c r="D49" s="978"/>
      <c r="E49" s="978"/>
      <c r="F49" s="978"/>
      <c r="G49" s="979"/>
      <c r="H49" s="977"/>
      <c r="I49" s="978"/>
      <c r="J49" s="978"/>
      <c r="K49" s="978"/>
      <c r="L49" s="979"/>
    </row>
    <row r="50" spans="2:13" x14ac:dyDescent="0.25">
      <c r="B50" s="977"/>
      <c r="C50" s="978"/>
      <c r="D50" s="978"/>
      <c r="E50" s="978"/>
      <c r="F50" s="978"/>
      <c r="G50" s="979"/>
      <c r="H50" s="977"/>
      <c r="I50" s="978"/>
      <c r="J50" s="978"/>
      <c r="K50" s="978"/>
      <c r="L50" s="979"/>
    </row>
    <row r="51" spans="2:13" ht="15.75" thickBot="1" x14ac:dyDescent="0.3">
      <c r="B51" s="977"/>
      <c r="C51" s="978"/>
      <c r="D51" s="978"/>
      <c r="E51" s="978"/>
      <c r="F51" s="978"/>
      <c r="G51" s="979"/>
      <c r="H51" s="977"/>
      <c r="I51" s="978"/>
      <c r="J51" s="978"/>
      <c r="K51" s="978"/>
      <c r="L51" s="979"/>
    </row>
    <row r="52" spans="2:13" ht="20.45" customHeight="1" x14ac:dyDescent="0.25">
      <c r="B52" s="1004" t="s">
        <v>1230</v>
      </c>
      <c r="C52" s="1005"/>
      <c r="D52" s="1005"/>
      <c r="E52" s="1005"/>
      <c r="F52" s="1005"/>
      <c r="G52" s="1006"/>
      <c r="H52" s="1010" t="s">
        <v>1229</v>
      </c>
      <c r="I52" s="1000"/>
      <c r="J52" s="1000"/>
      <c r="K52" s="1000"/>
      <c r="L52" s="1000"/>
      <c r="M52" s="1011"/>
    </row>
    <row r="53" spans="2:13" ht="17.45" customHeight="1" thickBot="1" x14ac:dyDescent="0.3">
      <c r="B53" s="1007"/>
      <c r="C53" s="1008"/>
      <c r="D53" s="1008"/>
      <c r="E53" s="1008"/>
      <c r="F53" s="1008"/>
      <c r="G53" s="1009"/>
      <c r="H53" s="1007"/>
      <c r="I53" s="1008"/>
      <c r="J53" s="1008"/>
      <c r="K53" s="1008"/>
      <c r="L53" s="1008"/>
      <c r="M53" s="1009"/>
    </row>
    <row r="54" spans="2:13" x14ac:dyDescent="0.25">
      <c r="B54" s="974" t="s">
        <v>597</v>
      </c>
      <c r="C54" s="975"/>
      <c r="D54" s="975"/>
      <c r="E54" s="975"/>
      <c r="F54" s="975"/>
      <c r="G54" s="976"/>
      <c r="H54" s="974" t="s">
        <v>598</v>
      </c>
      <c r="I54" s="975"/>
      <c r="J54" s="975"/>
      <c r="K54" s="975"/>
      <c r="L54" s="976"/>
    </row>
    <row r="55" spans="2:13" x14ac:dyDescent="0.25">
      <c r="B55" s="977"/>
      <c r="C55" s="978"/>
      <c r="D55" s="978"/>
      <c r="E55" s="978"/>
      <c r="F55" s="978"/>
      <c r="G55" s="979"/>
      <c r="H55" s="977"/>
      <c r="I55" s="978"/>
      <c r="J55" s="978"/>
      <c r="K55" s="978"/>
      <c r="L55" s="979"/>
    </row>
    <row r="56" spans="2:13" x14ac:dyDescent="0.25">
      <c r="B56" s="977"/>
      <c r="C56" s="978"/>
      <c r="D56" s="978"/>
      <c r="E56" s="978"/>
      <c r="F56" s="978"/>
      <c r="G56" s="979"/>
      <c r="H56" s="977"/>
      <c r="I56" s="978"/>
      <c r="J56" s="978"/>
      <c r="K56" s="978"/>
      <c r="L56" s="979"/>
    </row>
    <row r="57" spans="2:13" x14ac:dyDescent="0.25">
      <c r="B57" s="977"/>
      <c r="C57" s="978"/>
      <c r="D57" s="978"/>
      <c r="E57" s="978"/>
      <c r="F57" s="978"/>
      <c r="G57" s="979"/>
      <c r="H57" s="977"/>
      <c r="I57" s="978"/>
      <c r="J57" s="978"/>
      <c r="K57" s="978"/>
      <c r="L57" s="979"/>
    </row>
    <row r="58" spans="2:13" x14ac:dyDescent="0.25">
      <c r="B58" s="977"/>
      <c r="C58" s="978"/>
      <c r="D58" s="978"/>
      <c r="E58" s="978"/>
      <c r="F58" s="978"/>
      <c r="G58" s="979"/>
      <c r="H58" s="977"/>
      <c r="I58" s="978"/>
      <c r="J58" s="978"/>
      <c r="K58" s="978"/>
      <c r="L58" s="979"/>
    </row>
    <row r="59" spans="2:13" x14ac:dyDescent="0.25">
      <c r="B59" s="977"/>
      <c r="C59" s="978"/>
      <c r="D59" s="978"/>
      <c r="E59" s="978"/>
      <c r="F59" s="978"/>
      <c r="G59" s="979"/>
      <c r="H59" s="977"/>
      <c r="I59" s="978"/>
      <c r="J59" s="978"/>
      <c r="K59" s="978"/>
      <c r="L59" s="979"/>
    </row>
    <row r="60" spans="2:13" x14ac:dyDescent="0.25">
      <c r="B60" s="977"/>
      <c r="C60" s="978"/>
      <c r="D60" s="978"/>
      <c r="E60" s="978"/>
      <c r="F60" s="978"/>
      <c r="G60" s="979"/>
      <c r="H60" s="977"/>
      <c r="I60" s="978"/>
      <c r="J60" s="978"/>
      <c r="K60" s="978"/>
      <c r="L60" s="979"/>
    </row>
    <row r="61" spans="2:13" x14ac:dyDescent="0.25">
      <c r="B61" s="977"/>
      <c r="C61" s="978"/>
      <c r="D61" s="978"/>
      <c r="E61" s="978"/>
      <c r="F61" s="978"/>
      <c r="G61" s="979"/>
      <c r="H61" s="977"/>
      <c r="I61" s="978"/>
      <c r="J61" s="978"/>
      <c r="K61" s="978"/>
      <c r="L61" s="979"/>
    </row>
    <row r="62" spans="2:13" x14ac:dyDescent="0.25">
      <c r="B62" s="977"/>
      <c r="C62" s="978"/>
      <c r="D62" s="978"/>
      <c r="E62" s="978"/>
      <c r="F62" s="978"/>
      <c r="G62" s="979"/>
      <c r="H62" s="977"/>
      <c r="I62" s="978"/>
      <c r="J62" s="978"/>
      <c r="K62" s="978"/>
      <c r="L62" s="979"/>
    </row>
    <row r="63" spans="2:13" x14ac:dyDescent="0.25">
      <c r="B63" s="977"/>
      <c r="C63" s="978"/>
      <c r="D63" s="978"/>
      <c r="E63" s="978"/>
      <c r="F63" s="978"/>
      <c r="G63" s="979"/>
      <c r="H63" s="977"/>
      <c r="I63" s="978"/>
      <c r="J63" s="978"/>
      <c r="K63" s="978"/>
      <c r="L63" s="979"/>
    </row>
    <row r="64" spans="2:13" x14ac:dyDescent="0.25">
      <c r="B64" s="977"/>
      <c r="C64" s="978"/>
      <c r="D64" s="978"/>
      <c r="E64" s="978"/>
      <c r="F64" s="978"/>
      <c r="G64" s="979"/>
      <c r="H64" s="977"/>
      <c r="I64" s="978"/>
      <c r="J64" s="978"/>
      <c r="K64" s="978"/>
      <c r="L64" s="979"/>
    </row>
    <row r="65" spans="2:13" x14ac:dyDescent="0.25">
      <c r="B65" s="977"/>
      <c r="C65" s="978"/>
      <c r="D65" s="978"/>
      <c r="E65" s="978"/>
      <c r="F65" s="978"/>
      <c r="G65" s="979"/>
      <c r="H65" s="977"/>
      <c r="I65" s="978"/>
      <c r="J65" s="978"/>
      <c r="K65" s="978"/>
      <c r="L65" s="979"/>
    </row>
    <row r="66" spans="2:13" x14ac:dyDescent="0.25">
      <c r="B66" s="977"/>
      <c r="C66" s="978"/>
      <c r="D66" s="978"/>
      <c r="E66" s="978"/>
      <c r="F66" s="978"/>
      <c r="G66" s="979"/>
      <c r="H66" s="977"/>
      <c r="I66" s="978"/>
      <c r="J66" s="978"/>
      <c r="K66" s="978"/>
      <c r="L66" s="979"/>
    </row>
    <row r="67" spans="2:13" ht="28.15" customHeight="1" thickBot="1" x14ac:dyDescent="0.3">
      <c r="B67" s="977"/>
      <c r="C67" s="978"/>
      <c r="D67" s="978"/>
      <c r="E67" s="978"/>
      <c r="F67" s="978"/>
      <c r="G67" s="979"/>
      <c r="H67" s="977"/>
      <c r="I67" s="978"/>
      <c r="J67" s="978"/>
      <c r="K67" s="978"/>
      <c r="L67" s="979"/>
    </row>
    <row r="68" spans="2:13" ht="17.45" customHeight="1" x14ac:dyDescent="0.25">
      <c r="B68" s="1024" t="s">
        <v>1233</v>
      </c>
      <c r="C68" s="1005"/>
      <c r="D68" s="1005"/>
      <c r="E68" s="1005"/>
      <c r="F68" s="1005"/>
      <c r="G68" s="1006"/>
      <c r="H68" s="1010" t="s">
        <v>1000</v>
      </c>
      <c r="I68" s="1000"/>
      <c r="J68" s="1000"/>
      <c r="K68" s="1000"/>
      <c r="L68" s="1000"/>
      <c r="M68" s="1011"/>
    </row>
    <row r="69" spans="2:13" ht="28.9" customHeight="1" thickBot="1" x14ac:dyDescent="0.3">
      <c r="B69" s="1007"/>
      <c r="C69" s="1008"/>
      <c r="D69" s="1008"/>
      <c r="E69" s="1008"/>
      <c r="F69" s="1008"/>
      <c r="G69" s="1009"/>
      <c r="H69" s="1007"/>
      <c r="I69" s="1008"/>
      <c r="J69" s="1008"/>
      <c r="K69" s="1008"/>
      <c r="L69" s="1008"/>
      <c r="M69" s="1009"/>
    </row>
    <row r="70" spans="2:13" x14ac:dyDescent="0.25">
      <c r="B70" s="974"/>
      <c r="C70" s="975"/>
      <c r="D70" s="975"/>
      <c r="E70" s="975"/>
      <c r="F70" s="975"/>
      <c r="G70" s="976"/>
      <c r="H70" s="974"/>
      <c r="I70" s="975"/>
      <c r="J70" s="975"/>
      <c r="K70" s="975"/>
      <c r="L70" s="976"/>
    </row>
    <row r="71" spans="2:13" x14ac:dyDescent="0.25">
      <c r="B71" s="977"/>
      <c r="C71" s="978"/>
      <c r="D71" s="978"/>
      <c r="E71" s="978"/>
      <c r="F71" s="978"/>
      <c r="G71" s="979"/>
      <c r="H71" s="977"/>
      <c r="I71" s="978"/>
      <c r="J71" s="978"/>
      <c r="K71" s="978"/>
      <c r="L71" s="979"/>
    </row>
    <row r="72" spans="2:13" x14ac:dyDescent="0.25">
      <c r="B72" s="977"/>
      <c r="C72" s="978"/>
      <c r="D72" s="978"/>
      <c r="E72" s="978"/>
      <c r="F72" s="978"/>
      <c r="G72" s="979"/>
      <c r="H72" s="977"/>
      <c r="I72" s="978"/>
      <c r="J72" s="978"/>
      <c r="K72" s="978"/>
      <c r="L72" s="979"/>
    </row>
    <row r="73" spans="2:13" x14ac:dyDescent="0.25">
      <c r="B73" s="977"/>
      <c r="C73" s="978"/>
      <c r="D73" s="978"/>
      <c r="E73" s="978"/>
      <c r="F73" s="978"/>
      <c r="G73" s="979"/>
      <c r="H73" s="977"/>
      <c r="I73" s="978"/>
      <c r="J73" s="978"/>
      <c r="K73" s="978"/>
      <c r="L73" s="979"/>
    </row>
    <row r="74" spans="2:13" x14ac:dyDescent="0.25">
      <c r="B74" s="977"/>
      <c r="C74" s="978"/>
      <c r="D74" s="978"/>
      <c r="E74" s="978"/>
      <c r="F74" s="978"/>
      <c r="G74" s="979"/>
      <c r="H74" s="977"/>
      <c r="I74" s="978"/>
      <c r="J74" s="978"/>
      <c r="K74" s="978"/>
      <c r="L74" s="979"/>
    </row>
    <row r="75" spans="2:13" x14ac:dyDescent="0.25">
      <c r="B75" s="977"/>
      <c r="C75" s="978"/>
      <c r="D75" s="978"/>
      <c r="E75" s="978"/>
      <c r="F75" s="978"/>
      <c r="G75" s="979"/>
      <c r="H75" s="977"/>
      <c r="I75" s="978"/>
      <c r="J75" s="978"/>
      <c r="K75" s="978"/>
      <c r="L75" s="979"/>
    </row>
    <row r="76" spans="2:13" x14ac:dyDescent="0.25">
      <c r="B76" s="977"/>
      <c r="C76" s="978"/>
      <c r="D76" s="978"/>
      <c r="E76" s="978"/>
      <c r="F76" s="978"/>
      <c r="G76" s="979"/>
      <c r="H76" s="977"/>
      <c r="I76" s="978"/>
      <c r="J76" s="978"/>
      <c r="K76" s="978"/>
      <c r="L76" s="979"/>
    </row>
    <row r="77" spans="2:13" x14ac:dyDescent="0.25">
      <c r="B77" s="977"/>
      <c r="C77" s="978"/>
      <c r="D77" s="978"/>
      <c r="E77" s="978"/>
      <c r="F77" s="978"/>
      <c r="G77" s="979"/>
      <c r="H77" s="977"/>
      <c r="I77" s="978"/>
      <c r="J77" s="978"/>
      <c r="K77" s="978"/>
      <c r="L77" s="979"/>
    </row>
    <row r="78" spans="2:13" x14ac:dyDescent="0.25">
      <c r="B78" s="977"/>
      <c r="C78" s="978"/>
      <c r="D78" s="978"/>
      <c r="E78" s="978"/>
      <c r="F78" s="978"/>
      <c r="G78" s="979"/>
      <c r="H78" s="977"/>
      <c r="I78" s="978"/>
      <c r="J78" s="978"/>
      <c r="K78" s="978"/>
      <c r="L78" s="979"/>
    </row>
    <row r="79" spans="2:13" x14ac:dyDescent="0.25">
      <c r="B79" s="977"/>
      <c r="C79" s="978"/>
      <c r="D79" s="978"/>
      <c r="E79" s="978"/>
      <c r="F79" s="978"/>
      <c r="G79" s="979"/>
      <c r="H79" s="977"/>
      <c r="I79" s="978"/>
      <c r="J79" s="978"/>
      <c r="K79" s="978"/>
      <c r="L79" s="979"/>
    </row>
    <row r="80" spans="2:13" x14ac:dyDescent="0.25">
      <c r="B80" s="977"/>
      <c r="C80" s="978"/>
      <c r="D80" s="978"/>
      <c r="E80" s="978"/>
      <c r="F80" s="978"/>
      <c r="G80" s="979"/>
      <c r="H80" s="977"/>
      <c r="I80" s="978"/>
      <c r="J80" s="978"/>
      <c r="K80" s="978"/>
      <c r="L80" s="979"/>
    </row>
    <row r="81" spans="2:13" x14ac:dyDescent="0.25">
      <c r="B81" s="977"/>
      <c r="C81" s="978"/>
      <c r="D81" s="978"/>
      <c r="E81" s="978"/>
      <c r="F81" s="978"/>
      <c r="G81" s="979"/>
      <c r="H81" s="977"/>
      <c r="I81" s="978"/>
      <c r="J81" s="978"/>
      <c r="K81" s="978"/>
      <c r="L81" s="979"/>
    </row>
    <row r="82" spans="2:13" x14ac:dyDescent="0.25">
      <c r="B82" s="977"/>
      <c r="C82" s="978"/>
      <c r="D82" s="978"/>
      <c r="E82" s="978"/>
      <c r="F82" s="978"/>
      <c r="G82" s="979"/>
      <c r="H82" s="977"/>
      <c r="I82" s="978"/>
      <c r="J82" s="978"/>
      <c r="K82" s="978"/>
      <c r="L82" s="979"/>
    </row>
    <row r="83" spans="2:13" ht="31.15" customHeight="1" thickBot="1" x14ac:dyDescent="0.3">
      <c r="B83" s="977"/>
      <c r="C83" s="978"/>
      <c r="D83" s="978"/>
      <c r="E83" s="978"/>
      <c r="F83" s="978"/>
      <c r="G83" s="979"/>
      <c r="H83" s="977"/>
      <c r="I83" s="978"/>
      <c r="J83" s="978"/>
      <c r="K83" s="978"/>
      <c r="L83" s="979"/>
    </row>
    <row r="84" spans="2:13" ht="25.9" customHeight="1" x14ac:dyDescent="0.25">
      <c r="B84" s="1004" t="s">
        <v>1234</v>
      </c>
      <c r="C84" s="1005"/>
      <c r="D84" s="1005"/>
      <c r="E84" s="1005"/>
      <c r="F84" s="1005"/>
      <c r="G84" s="1006"/>
      <c r="H84" s="1010" t="s">
        <v>1235</v>
      </c>
      <c r="I84" s="1000"/>
      <c r="J84" s="1000"/>
      <c r="K84" s="1000"/>
      <c r="L84" s="1000"/>
      <c r="M84" s="1011"/>
    </row>
    <row r="85" spans="2:13" ht="19.899999999999999" customHeight="1" thickBot="1" x14ac:dyDescent="0.3">
      <c r="B85" s="1007"/>
      <c r="C85" s="1008"/>
      <c r="D85" s="1008"/>
      <c r="E85" s="1008"/>
      <c r="F85" s="1008"/>
      <c r="G85" s="1009"/>
      <c r="H85" s="1007"/>
      <c r="I85" s="1008"/>
      <c r="J85" s="1008"/>
      <c r="K85" s="1008"/>
      <c r="L85" s="1008"/>
      <c r="M85" s="1009"/>
    </row>
    <row r="86" spans="2:13" x14ac:dyDescent="0.25">
      <c r="B86" s="974" t="s">
        <v>597</v>
      </c>
      <c r="C86" s="975"/>
      <c r="D86" s="975"/>
      <c r="E86" s="975"/>
      <c r="F86" s="975"/>
      <c r="G86" s="976"/>
      <c r="H86" s="974" t="s">
        <v>598</v>
      </c>
      <c r="I86" s="975"/>
      <c r="J86" s="975"/>
      <c r="K86" s="975"/>
      <c r="L86" s="976"/>
    </row>
    <row r="87" spans="2:13" x14ac:dyDescent="0.25">
      <c r="B87" s="977"/>
      <c r="C87" s="978"/>
      <c r="D87" s="978"/>
      <c r="E87" s="978"/>
      <c r="F87" s="978"/>
      <c r="G87" s="979"/>
      <c r="H87" s="977"/>
      <c r="I87" s="978"/>
      <c r="J87" s="978"/>
      <c r="K87" s="978"/>
      <c r="L87" s="979"/>
    </row>
    <row r="88" spans="2:13" x14ac:dyDescent="0.25">
      <c r="B88" s="977"/>
      <c r="C88" s="978"/>
      <c r="D88" s="978"/>
      <c r="E88" s="978"/>
      <c r="F88" s="978"/>
      <c r="G88" s="979"/>
      <c r="H88" s="977"/>
      <c r="I88" s="978"/>
      <c r="J88" s="978"/>
      <c r="K88" s="978"/>
      <c r="L88" s="979"/>
    </row>
    <row r="89" spans="2:13" x14ac:dyDescent="0.25">
      <c r="B89" s="977"/>
      <c r="C89" s="978"/>
      <c r="D89" s="978"/>
      <c r="E89" s="978"/>
      <c r="F89" s="978"/>
      <c r="G89" s="979"/>
      <c r="H89" s="977"/>
      <c r="I89" s="978"/>
      <c r="J89" s="978"/>
      <c r="K89" s="978"/>
      <c r="L89" s="979"/>
    </row>
    <row r="90" spans="2:13" x14ac:dyDescent="0.25">
      <c r="B90" s="977"/>
      <c r="C90" s="978"/>
      <c r="D90" s="978"/>
      <c r="E90" s="978"/>
      <c r="F90" s="978"/>
      <c r="G90" s="979"/>
      <c r="H90" s="977"/>
      <c r="I90" s="978"/>
      <c r="J90" s="978"/>
      <c r="K90" s="978"/>
      <c r="L90" s="979"/>
    </row>
    <row r="91" spans="2:13" x14ac:dyDescent="0.25">
      <c r="B91" s="977"/>
      <c r="C91" s="978"/>
      <c r="D91" s="978"/>
      <c r="E91" s="978"/>
      <c r="F91" s="978"/>
      <c r="G91" s="979"/>
      <c r="H91" s="977"/>
      <c r="I91" s="978"/>
      <c r="J91" s="978"/>
      <c r="K91" s="978"/>
      <c r="L91" s="979"/>
    </row>
    <row r="92" spans="2:13" x14ac:dyDescent="0.25">
      <c r="B92" s="977"/>
      <c r="C92" s="978"/>
      <c r="D92" s="978"/>
      <c r="E92" s="978"/>
      <c r="F92" s="978"/>
      <c r="G92" s="979"/>
      <c r="H92" s="977"/>
      <c r="I92" s="978"/>
      <c r="J92" s="978"/>
      <c r="K92" s="978"/>
      <c r="L92" s="979"/>
    </row>
    <row r="93" spans="2:13" x14ac:dyDescent="0.25">
      <c r="B93" s="977"/>
      <c r="C93" s="978"/>
      <c r="D93" s="978"/>
      <c r="E93" s="978"/>
      <c r="F93" s="978"/>
      <c r="G93" s="979"/>
      <c r="H93" s="977"/>
      <c r="I93" s="978"/>
      <c r="J93" s="978"/>
      <c r="K93" s="978"/>
      <c r="L93" s="979"/>
    </row>
    <row r="94" spans="2:13" x14ac:dyDescent="0.25">
      <c r="B94" s="977"/>
      <c r="C94" s="978"/>
      <c r="D94" s="978"/>
      <c r="E94" s="978"/>
      <c r="F94" s="978"/>
      <c r="G94" s="979"/>
      <c r="H94" s="977"/>
      <c r="I94" s="978"/>
      <c r="J94" s="978"/>
      <c r="K94" s="978"/>
      <c r="L94" s="979"/>
    </row>
    <row r="95" spans="2:13" x14ac:dyDescent="0.25">
      <c r="B95" s="977"/>
      <c r="C95" s="978"/>
      <c r="D95" s="978"/>
      <c r="E95" s="978"/>
      <c r="F95" s="978"/>
      <c r="G95" s="979"/>
      <c r="H95" s="977"/>
      <c r="I95" s="978"/>
      <c r="J95" s="978"/>
      <c r="K95" s="978"/>
      <c r="L95" s="979"/>
    </row>
    <row r="96" spans="2:13" x14ac:dyDescent="0.25">
      <c r="B96" s="977"/>
      <c r="C96" s="978"/>
      <c r="D96" s="978"/>
      <c r="E96" s="978"/>
      <c r="F96" s="978"/>
      <c r="G96" s="979"/>
      <c r="H96" s="977"/>
      <c r="I96" s="978"/>
      <c r="J96" s="978"/>
      <c r="K96" s="978"/>
      <c r="L96" s="979"/>
    </row>
    <row r="97" spans="2:13" x14ac:dyDescent="0.25">
      <c r="B97" s="977"/>
      <c r="C97" s="978"/>
      <c r="D97" s="978"/>
      <c r="E97" s="978"/>
      <c r="F97" s="978"/>
      <c r="G97" s="979"/>
      <c r="H97" s="977"/>
      <c r="I97" s="978"/>
      <c r="J97" s="978"/>
      <c r="K97" s="978"/>
      <c r="L97" s="979"/>
    </row>
    <row r="98" spans="2:13" x14ac:dyDescent="0.25">
      <c r="B98" s="977"/>
      <c r="C98" s="978"/>
      <c r="D98" s="978"/>
      <c r="E98" s="978"/>
      <c r="F98" s="978"/>
      <c r="G98" s="979"/>
      <c r="H98" s="977"/>
      <c r="I98" s="978"/>
      <c r="J98" s="978"/>
      <c r="K98" s="978"/>
      <c r="L98" s="979"/>
    </row>
    <row r="99" spans="2:13" ht="15.75" thickBot="1" x14ac:dyDescent="0.3">
      <c r="B99" s="977"/>
      <c r="C99" s="978"/>
      <c r="D99" s="978"/>
      <c r="E99" s="978"/>
      <c r="F99" s="978"/>
      <c r="G99" s="979"/>
      <c r="H99" s="977"/>
      <c r="I99" s="978"/>
      <c r="J99" s="978"/>
      <c r="K99" s="978"/>
      <c r="L99" s="979"/>
    </row>
    <row r="100" spans="2:13" ht="25.9" customHeight="1" x14ac:dyDescent="0.25">
      <c r="B100" s="1024"/>
      <c r="C100" s="1005"/>
      <c r="D100" s="1005"/>
      <c r="E100" s="1005"/>
      <c r="F100" s="1005"/>
      <c r="G100" s="1006"/>
      <c r="H100" s="1004"/>
      <c r="I100" s="1005"/>
      <c r="J100" s="1005"/>
      <c r="K100" s="1005"/>
      <c r="L100" s="1005"/>
      <c r="M100" s="1006"/>
    </row>
    <row r="101" spans="2:13" ht="20.45" customHeight="1" thickBot="1" x14ac:dyDescent="0.3">
      <c r="B101" s="1007"/>
      <c r="C101" s="1008"/>
      <c r="D101" s="1008"/>
      <c r="E101" s="1008"/>
      <c r="F101" s="1008"/>
      <c r="G101" s="1009"/>
      <c r="H101" s="1007"/>
      <c r="I101" s="1008"/>
      <c r="J101" s="1008"/>
      <c r="K101" s="1008"/>
      <c r="L101" s="1008"/>
      <c r="M101" s="1009"/>
    </row>
    <row r="102" spans="2:13" x14ac:dyDescent="0.25">
      <c r="B102" s="974" t="s">
        <v>597</v>
      </c>
      <c r="C102" s="975"/>
      <c r="D102" s="975"/>
      <c r="E102" s="975"/>
      <c r="F102" s="975"/>
      <c r="G102" s="976"/>
      <c r="H102" s="974" t="s">
        <v>598</v>
      </c>
      <c r="I102" s="975"/>
      <c r="J102" s="975"/>
      <c r="K102" s="975"/>
      <c r="L102" s="976"/>
    </row>
    <row r="103" spans="2:13" x14ac:dyDescent="0.25">
      <c r="B103" s="977"/>
      <c r="C103" s="978"/>
      <c r="D103" s="978"/>
      <c r="E103" s="978"/>
      <c r="F103" s="978"/>
      <c r="G103" s="979"/>
      <c r="H103" s="977"/>
      <c r="I103" s="978"/>
      <c r="J103" s="978"/>
      <c r="K103" s="978"/>
      <c r="L103" s="979"/>
    </row>
    <row r="104" spans="2:13" x14ac:dyDescent="0.25">
      <c r="B104" s="977"/>
      <c r="C104" s="978"/>
      <c r="D104" s="978"/>
      <c r="E104" s="978"/>
      <c r="F104" s="978"/>
      <c r="G104" s="979"/>
      <c r="H104" s="977"/>
      <c r="I104" s="978"/>
      <c r="J104" s="978"/>
      <c r="K104" s="978"/>
      <c r="L104" s="979"/>
    </row>
    <row r="105" spans="2:13" x14ac:dyDescent="0.25">
      <c r="B105" s="977"/>
      <c r="C105" s="978"/>
      <c r="D105" s="978"/>
      <c r="E105" s="978"/>
      <c r="F105" s="978"/>
      <c r="G105" s="979"/>
      <c r="H105" s="977"/>
      <c r="I105" s="978"/>
      <c r="J105" s="978"/>
      <c r="K105" s="978"/>
      <c r="L105" s="979"/>
    </row>
    <row r="106" spans="2:13" x14ac:dyDescent="0.25">
      <c r="B106" s="977"/>
      <c r="C106" s="978"/>
      <c r="D106" s="978"/>
      <c r="E106" s="978"/>
      <c r="F106" s="978"/>
      <c r="G106" s="979"/>
      <c r="H106" s="977"/>
      <c r="I106" s="978"/>
      <c r="J106" s="978"/>
      <c r="K106" s="978"/>
      <c r="L106" s="979"/>
    </row>
    <row r="107" spans="2:13" x14ac:dyDescent="0.25">
      <c r="B107" s="977"/>
      <c r="C107" s="978"/>
      <c r="D107" s="978"/>
      <c r="E107" s="978"/>
      <c r="F107" s="978"/>
      <c r="G107" s="979"/>
      <c r="H107" s="977"/>
      <c r="I107" s="978"/>
      <c r="J107" s="978"/>
      <c r="K107" s="978"/>
      <c r="L107" s="979"/>
    </row>
    <row r="108" spans="2:13" x14ac:dyDescent="0.25">
      <c r="B108" s="977"/>
      <c r="C108" s="978"/>
      <c r="D108" s="978"/>
      <c r="E108" s="978"/>
      <c r="F108" s="978"/>
      <c r="G108" s="979"/>
      <c r="H108" s="977"/>
      <c r="I108" s="978"/>
      <c r="J108" s="978"/>
      <c r="K108" s="978"/>
      <c r="L108" s="979"/>
    </row>
    <row r="109" spans="2:13" x14ac:dyDescent="0.25">
      <c r="B109" s="977"/>
      <c r="C109" s="978"/>
      <c r="D109" s="978"/>
      <c r="E109" s="978"/>
      <c r="F109" s="978"/>
      <c r="G109" s="979"/>
      <c r="H109" s="977"/>
      <c r="I109" s="978"/>
      <c r="J109" s="978"/>
      <c r="K109" s="978"/>
      <c r="L109" s="979"/>
    </row>
    <row r="110" spans="2:13" x14ac:dyDescent="0.25">
      <c r="B110" s="977"/>
      <c r="C110" s="978"/>
      <c r="D110" s="978"/>
      <c r="E110" s="978"/>
      <c r="F110" s="978"/>
      <c r="G110" s="979"/>
      <c r="H110" s="977"/>
      <c r="I110" s="978"/>
      <c r="J110" s="978"/>
      <c r="K110" s="978"/>
      <c r="L110" s="979"/>
    </row>
    <row r="111" spans="2:13" x14ac:dyDescent="0.25">
      <c r="B111" s="977"/>
      <c r="C111" s="978"/>
      <c r="D111" s="978"/>
      <c r="E111" s="978"/>
      <c r="F111" s="978"/>
      <c r="G111" s="979"/>
      <c r="H111" s="977"/>
      <c r="I111" s="978"/>
      <c r="J111" s="978"/>
      <c r="K111" s="978"/>
      <c r="L111" s="979"/>
    </row>
    <row r="112" spans="2:13" x14ac:dyDescent="0.25">
      <c r="B112" s="977"/>
      <c r="C112" s="978"/>
      <c r="D112" s="978"/>
      <c r="E112" s="978"/>
      <c r="F112" s="978"/>
      <c r="G112" s="979"/>
      <c r="H112" s="977"/>
      <c r="I112" s="978"/>
      <c r="J112" s="978"/>
      <c r="K112" s="978"/>
      <c r="L112" s="979"/>
    </row>
    <row r="113" spans="2:12" x14ac:dyDescent="0.25">
      <c r="B113" s="977"/>
      <c r="C113" s="978"/>
      <c r="D113" s="978"/>
      <c r="E113" s="978"/>
      <c r="F113" s="978"/>
      <c r="G113" s="979"/>
      <c r="H113" s="977"/>
      <c r="I113" s="978"/>
      <c r="J113" s="978"/>
      <c r="K113" s="978"/>
      <c r="L113" s="979"/>
    </row>
    <row r="114" spans="2:12" x14ac:dyDescent="0.25">
      <c r="B114" s="977"/>
      <c r="C114" s="978"/>
      <c r="D114" s="978"/>
      <c r="E114" s="978"/>
      <c r="F114" s="978"/>
      <c r="G114" s="979"/>
      <c r="H114" s="977"/>
      <c r="I114" s="978"/>
      <c r="J114" s="978"/>
      <c r="K114" s="978"/>
      <c r="L114" s="979"/>
    </row>
    <row r="115" spans="2:12" ht="15.75" thickBot="1" x14ac:dyDescent="0.3">
      <c r="B115" s="977"/>
      <c r="C115" s="978"/>
      <c r="D115" s="978"/>
      <c r="E115" s="978"/>
      <c r="F115" s="978"/>
      <c r="G115" s="979"/>
      <c r="H115" s="977"/>
      <c r="I115" s="978"/>
      <c r="J115" s="978"/>
      <c r="K115" s="978"/>
      <c r="L115" s="979"/>
    </row>
    <row r="116" spans="2:12" ht="41.45" customHeight="1" x14ac:dyDescent="0.25">
      <c r="B116" s="1025"/>
      <c r="C116" s="1026"/>
      <c r="D116" s="1026"/>
      <c r="E116" s="1026"/>
      <c r="F116" s="1026"/>
      <c r="G116" s="1027"/>
      <c r="H116" s="1031"/>
      <c r="I116" s="1032"/>
      <c r="J116" s="1032"/>
      <c r="K116" s="1032"/>
      <c r="L116" s="1033"/>
    </row>
    <row r="117" spans="2:12" ht="19.149999999999999" customHeight="1" thickBot="1" x14ac:dyDescent="0.3">
      <c r="B117" s="1028"/>
      <c r="C117" s="1029"/>
      <c r="D117" s="1029"/>
      <c r="E117" s="1029"/>
      <c r="F117" s="1029"/>
      <c r="G117" s="1030"/>
      <c r="H117" s="1034"/>
      <c r="I117" s="1035"/>
      <c r="J117" s="1035"/>
      <c r="K117" s="1035"/>
      <c r="L117" s="1036"/>
    </row>
    <row r="118" spans="2:12" x14ac:dyDescent="0.25">
      <c r="B118" s="974" t="s">
        <v>597</v>
      </c>
      <c r="C118" s="975"/>
      <c r="D118" s="975"/>
      <c r="E118" s="975"/>
      <c r="F118" s="975"/>
      <c r="G118" s="976"/>
      <c r="H118" s="974" t="s">
        <v>598</v>
      </c>
      <c r="I118" s="975"/>
      <c r="J118" s="975"/>
      <c r="K118" s="975"/>
      <c r="L118" s="976"/>
    </row>
    <row r="119" spans="2:12" x14ac:dyDescent="0.25">
      <c r="B119" s="977"/>
      <c r="C119" s="978"/>
      <c r="D119" s="978"/>
      <c r="E119" s="978"/>
      <c r="F119" s="978"/>
      <c r="G119" s="979"/>
      <c r="H119" s="977"/>
      <c r="I119" s="978"/>
      <c r="J119" s="978"/>
      <c r="K119" s="978"/>
      <c r="L119" s="979"/>
    </row>
    <row r="120" spans="2:12" x14ac:dyDescent="0.25">
      <c r="B120" s="977"/>
      <c r="C120" s="978"/>
      <c r="D120" s="978"/>
      <c r="E120" s="978"/>
      <c r="F120" s="978"/>
      <c r="G120" s="979"/>
      <c r="H120" s="977"/>
      <c r="I120" s="978"/>
      <c r="J120" s="978"/>
      <c r="K120" s="978"/>
      <c r="L120" s="979"/>
    </row>
    <row r="121" spans="2:12" x14ac:dyDescent="0.25">
      <c r="B121" s="977"/>
      <c r="C121" s="978"/>
      <c r="D121" s="978"/>
      <c r="E121" s="978"/>
      <c r="F121" s="978"/>
      <c r="G121" s="979"/>
      <c r="H121" s="977"/>
      <c r="I121" s="978"/>
      <c r="J121" s="978"/>
      <c r="K121" s="978"/>
      <c r="L121" s="979"/>
    </row>
    <row r="122" spans="2:12" x14ac:dyDescent="0.25">
      <c r="B122" s="977"/>
      <c r="C122" s="978"/>
      <c r="D122" s="978"/>
      <c r="E122" s="978"/>
      <c r="F122" s="978"/>
      <c r="G122" s="979"/>
      <c r="H122" s="977"/>
      <c r="I122" s="978"/>
      <c r="J122" s="978"/>
      <c r="K122" s="978"/>
      <c r="L122" s="979"/>
    </row>
    <row r="123" spans="2:12" x14ac:dyDescent="0.25">
      <c r="B123" s="977"/>
      <c r="C123" s="978"/>
      <c r="D123" s="978"/>
      <c r="E123" s="978"/>
      <c r="F123" s="978"/>
      <c r="G123" s="979"/>
      <c r="H123" s="977"/>
      <c r="I123" s="978"/>
      <c r="J123" s="978"/>
      <c r="K123" s="978"/>
      <c r="L123" s="979"/>
    </row>
    <row r="124" spans="2:12" x14ac:dyDescent="0.25">
      <c r="B124" s="977"/>
      <c r="C124" s="978"/>
      <c r="D124" s="978"/>
      <c r="E124" s="978"/>
      <c r="F124" s="978"/>
      <c r="G124" s="979"/>
      <c r="H124" s="977"/>
      <c r="I124" s="978"/>
      <c r="J124" s="978"/>
      <c r="K124" s="978"/>
      <c r="L124" s="979"/>
    </row>
    <row r="125" spans="2:12" x14ac:dyDescent="0.25">
      <c r="B125" s="977"/>
      <c r="C125" s="978"/>
      <c r="D125" s="978"/>
      <c r="E125" s="978"/>
      <c r="F125" s="978"/>
      <c r="G125" s="979"/>
      <c r="H125" s="977"/>
      <c r="I125" s="978"/>
      <c r="J125" s="978"/>
      <c r="K125" s="978"/>
      <c r="L125" s="979"/>
    </row>
    <row r="126" spans="2:12" x14ac:dyDescent="0.25">
      <c r="B126" s="977"/>
      <c r="C126" s="978"/>
      <c r="D126" s="978"/>
      <c r="E126" s="978"/>
      <c r="F126" s="978"/>
      <c r="G126" s="979"/>
      <c r="H126" s="977"/>
      <c r="I126" s="978"/>
      <c r="J126" s="978"/>
      <c r="K126" s="978"/>
      <c r="L126" s="979"/>
    </row>
    <row r="127" spans="2:12" x14ac:dyDescent="0.25">
      <c r="B127" s="977"/>
      <c r="C127" s="978"/>
      <c r="D127" s="978"/>
      <c r="E127" s="978"/>
      <c r="F127" s="978"/>
      <c r="G127" s="979"/>
      <c r="H127" s="977"/>
      <c r="I127" s="978"/>
      <c r="J127" s="978"/>
      <c r="K127" s="978"/>
      <c r="L127" s="979"/>
    </row>
    <row r="128" spans="2:12" x14ac:dyDescent="0.25">
      <c r="B128" s="977"/>
      <c r="C128" s="978"/>
      <c r="D128" s="978"/>
      <c r="E128" s="978"/>
      <c r="F128" s="978"/>
      <c r="G128" s="979"/>
      <c r="H128" s="977"/>
      <c r="I128" s="978"/>
      <c r="J128" s="978"/>
      <c r="K128" s="978"/>
      <c r="L128" s="979"/>
    </row>
    <row r="129" spans="2:12" x14ac:dyDescent="0.25">
      <c r="B129" s="977"/>
      <c r="C129" s="978"/>
      <c r="D129" s="978"/>
      <c r="E129" s="978"/>
      <c r="F129" s="978"/>
      <c r="G129" s="979"/>
      <c r="H129" s="977"/>
      <c r="I129" s="978"/>
      <c r="J129" s="978"/>
      <c r="K129" s="978"/>
      <c r="L129" s="979"/>
    </row>
    <row r="130" spans="2:12" x14ac:dyDescent="0.25">
      <c r="B130" s="977"/>
      <c r="C130" s="978"/>
      <c r="D130" s="978"/>
      <c r="E130" s="978"/>
      <c r="F130" s="978"/>
      <c r="G130" s="979"/>
      <c r="H130" s="977"/>
      <c r="I130" s="978"/>
      <c r="J130" s="978"/>
      <c r="K130" s="978"/>
      <c r="L130" s="979"/>
    </row>
    <row r="131" spans="2:12" ht="15.75" thickBot="1" x14ac:dyDescent="0.3">
      <c r="B131" s="977"/>
      <c r="C131" s="978"/>
      <c r="D131" s="978"/>
      <c r="E131" s="978"/>
      <c r="F131" s="978"/>
      <c r="G131" s="979"/>
      <c r="H131" s="977"/>
      <c r="I131" s="978"/>
      <c r="J131" s="978"/>
      <c r="K131" s="978"/>
      <c r="L131" s="979"/>
    </row>
    <row r="132" spans="2:12" ht="19.899999999999999" customHeight="1" x14ac:dyDescent="0.25">
      <c r="B132" s="1012"/>
      <c r="C132" s="1013"/>
      <c r="D132" s="1013"/>
      <c r="E132" s="1013"/>
      <c r="F132" s="1013"/>
      <c r="G132" s="1014"/>
      <c r="H132" s="1018"/>
      <c r="I132" s="1019"/>
      <c r="J132" s="1019"/>
      <c r="K132" s="1019"/>
      <c r="L132" s="1020"/>
    </row>
    <row r="133" spans="2:12" ht="15.75" thickBot="1" x14ac:dyDescent="0.3">
      <c r="B133" s="1015"/>
      <c r="C133" s="1016"/>
      <c r="D133" s="1016"/>
      <c r="E133" s="1016"/>
      <c r="F133" s="1016"/>
      <c r="G133" s="1017"/>
      <c r="H133" s="1021"/>
      <c r="I133" s="1022"/>
      <c r="J133" s="1022"/>
      <c r="K133" s="1022"/>
      <c r="L133" s="1023"/>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Q29" sqref="Q29"/>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986" t="s">
        <v>366</v>
      </c>
      <c r="C3" s="987"/>
      <c r="D3" s="987"/>
      <c r="E3" s="988"/>
      <c r="F3" s="151">
        <v>44098</v>
      </c>
      <c r="G3" s="986" t="s">
        <v>367</v>
      </c>
      <c r="H3" s="987"/>
      <c r="I3" s="988"/>
      <c r="J3" s="1057">
        <v>44104</v>
      </c>
      <c r="K3" s="1058"/>
      <c r="L3" s="1059"/>
    </row>
    <row r="4" spans="2:12" ht="24.95" customHeight="1" x14ac:dyDescent="0.25">
      <c r="B4" s="992" t="s">
        <v>326</v>
      </c>
      <c r="C4" s="993"/>
      <c r="D4" s="993"/>
      <c r="E4" s="993"/>
      <c r="F4" s="993"/>
      <c r="G4" s="993"/>
      <c r="H4" s="994"/>
      <c r="I4" s="187" t="s">
        <v>581</v>
      </c>
      <c r="J4" s="187" t="s">
        <v>2</v>
      </c>
      <c r="K4" s="998" t="s">
        <v>0</v>
      </c>
      <c r="L4" s="999"/>
    </row>
    <row r="5" spans="2:12" ht="24.95" customHeight="1" thickBot="1" x14ac:dyDescent="0.3">
      <c r="B5" s="1060"/>
      <c r="C5" s="1061"/>
      <c r="D5" s="1061"/>
      <c r="E5" s="1061"/>
      <c r="F5" s="1061"/>
      <c r="G5" s="1061"/>
      <c r="H5" s="1062"/>
      <c r="I5" s="124" t="s">
        <v>582</v>
      </c>
      <c r="J5" s="154">
        <v>2</v>
      </c>
      <c r="K5" s="1063" t="s">
        <v>368</v>
      </c>
      <c r="L5" s="1064"/>
    </row>
    <row r="6" spans="2:12" ht="24.95" customHeight="1" thickBot="1" x14ac:dyDescent="0.3">
      <c r="B6" s="1054" t="s">
        <v>603</v>
      </c>
      <c r="C6" s="1055"/>
      <c r="D6" s="1055"/>
      <c r="E6" s="1055"/>
      <c r="F6" s="1055"/>
      <c r="G6" s="1055"/>
      <c r="H6" s="1055"/>
      <c r="I6" s="1055"/>
      <c r="J6" s="1055"/>
      <c r="K6" s="1055"/>
      <c r="L6" s="1056"/>
    </row>
    <row r="7" spans="2:12" ht="15.75" customHeight="1" x14ac:dyDescent="0.25">
      <c r="B7" s="977" t="s">
        <v>537</v>
      </c>
      <c r="C7" s="978"/>
      <c r="D7" s="978"/>
      <c r="E7" s="978"/>
      <c r="F7" s="978"/>
      <c r="G7" s="979"/>
      <c r="H7" s="977" t="s">
        <v>538</v>
      </c>
      <c r="I7" s="978"/>
      <c r="J7" s="978"/>
      <c r="K7" s="978"/>
      <c r="L7" s="979"/>
    </row>
    <row r="8" spans="2:12"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x14ac:dyDescent="0.25">
      <c r="B15" s="977"/>
      <c r="C15" s="978"/>
      <c r="D15" s="978"/>
      <c r="E15" s="978"/>
      <c r="F15" s="978"/>
      <c r="G15" s="979"/>
      <c r="H15" s="977"/>
      <c r="I15" s="978"/>
      <c r="J15" s="978"/>
      <c r="K15" s="978"/>
      <c r="L15" s="979"/>
    </row>
    <row r="16" spans="2:12" x14ac:dyDescent="0.25">
      <c r="B16" s="977"/>
      <c r="C16" s="978"/>
      <c r="D16" s="978"/>
      <c r="E16" s="978"/>
      <c r="F16" s="978"/>
      <c r="G16" s="979"/>
      <c r="H16" s="977"/>
      <c r="I16" s="978"/>
      <c r="J16" s="978"/>
      <c r="K16" s="978"/>
      <c r="L16" s="979"/>
    </row>
    <row r="17" spans="2:13" x14ac:dyDescent="0.25">
      <c r="B17" s="977"/>
      <c r="C17" s="978"/>
      <c r="D17" s="978"/>
      <c r="E17" s="978"/>
      <c r="F17" s="978"/>
      <c r="G17" s="979"/>
      <c r="H17" s="977"/>
      <c r="I17" s="978"/>
      <c r="J17" s="978"/>
      <c r="K17" s="978"/>
      <c r="L17" s="979"/>
    </row>
    <row r="18" spans="2:13" x14ac:dyDescent="0.25">
      <c r="B18" s="977"/>
      <c r="C18" s="978"/>
      <c r="D18" s="978"/>
      <c r="E18" s="978"/>
      <c r="F18" s="978"/>
      <c r="G18" s="979"/>
      <c r="H18" s="977"/>
      <c r="I18" s="978"/>
      <c r="J18" s="978"/>
      <c r="K18" s="978"/>
      <c r="L18" s="979"/>
    </row>
    <row r="19" spans="2:13" x14ac:dyDescent="0.25">
      <c r="B19" s="977"/>
      <c r="C19" s="978"/>
      <c r="D19" s="978"/>
      <c r="E19" s="978"/>
      <c r="F19" s="978"/>
      <c r="G19" s="979"/>
      <c r="H19" s="977"/>
      <c r="I19" s="978"/>
      <c r="J19" s="978"/>
      <c r="K19" s="978"/>
      <c r="L19" s="979"/>
    </row>
    <row r="20" spans="2:13" ht="15.75" thickBot="1" x14ac:dyDescent="0.3">
      <c r="B20" s="977"/>
      <c r="C20" s="978"/>
      <c r="D20" s="978"/>
      <c r="E20" s="978"/>
      <c r="F20" s="978"/>
      <c r="G20" s="979"/>
      <c r="H20" s="977"/>
      <c r="I20" s="978"/>
      <c r="J20" s="978"/>
      <c r="K20" s="978"/>
      <c r="L20" s="979"/>
    </row>
    <row r="21" spans="2:13" ht="15" customHeight="1" x14ac:dyDescent="0.25">
      <c r="B21" s="1043" t="s">
        <v>1086</v>
      </c>
      <c r="C21" s="1044"/>
      <c r="D21" s="1044"/>
      <c r="E21" s="1044"/>
      <c r="F21" s="1044"/>
      <c r="G21" s="1045"/>
      <c r="H21" s="1043" t="s">
        <v>1087</v>
      </c>
      <c r="I21" s="1044"/>
      <c r="J21" s="1044"/>
      <c r="K21" s="1044"/>
      <c r="L21" s="1044"/>
      <c r="M21" s="1043"/>
    </row>
    <row r="22" spans="2:13" ht="37.5" customHeight="1" thickBot="1" x14ac:dyDescent="0.3">
      <c r="B22" s="1046"/>
      <c r="C22" s="1047"/>
      <c r="D22" s="1047"/>
      <c r="E22" s="1047"/>
      <c r="F22" s="1047"/>
      <c r="G22" s="1048"/>
      <c r="H22" s="1046"/>
      <c r="I22" s="1047"/>
      <c r="J22" s="1047"/>
      <c r="K22" s="1047"/>
      <c r="L22" s="1047"/>
      <c r="M22" s="1046"/>
    </row>
    <row r="23" spans="2:13" ht="15.75" customHeight="1" x14ac:dyDescent="0.25">
      <c r="B23" s="974" t="s">
        <v>595</v>
      </c>
      <c r="C23" s="975"/>
      <c r="D23" s="975"/>
      <c r="E23" s="975"/>
      <c r="F23" s="975"/>
      <c r="G23" s="976"/>
      <c r="H23" s="974" t="s">
        <v>596</v>
      </c>
      <c r="I23" s="975"/>
      <c r="J23" s="975"/>
      <c r="K23" s="975"/>
      <c r="L23" s="976"/>
    </row>
    <row r="24" spans="2:13" x14ac:dyDescent="0.25">
      <c r="B24" s="977"/>
      <c r="C24" s="978"/>
      <c r="D24" s="978"/>
      <c r="E24" s="978"/>
      <c r="F24" s="978"/>
      <c r="G24" s="979"/>
      <c r="H24" s="977"/>
      <c r="I24" s="978"/>
      <c r="J24" s="978"/>
      <c r="K24" s="978"/>
      <c r="L24" s="979"/>
    </row>
    <row r="25" spans="2:13" x14ac:dyDescent="0.25">
      <c r="B25" s="977"/>
      <c r="C25" s="978"/>
      <c r="D25" s="978"/>
      <c r="E25" s="978"/>
      <c r="F25" s="978"/>
      <c r="G25" s="979"/>
      <c r="H25" s="977"/>
      <c r="I25" s="978"/>
      <c r="J25" s="978"/>
      <c r="K25" s="978"/>
      <c r="L25" s="979"/>
    </row>
    <row r="26" spans="2:13" x14ac:dyDescent="0.25">
      <c r="B26" s="977"/>
      <c r="C26" s="978"/>
      <c r="D26" s="978"/>
      <c r="E26" s="978"/>
      <c r="F26" s="978"/>
      <c r="G26" s="979"/>
      <c r="H26" s="977"/>
      <c r="I26" s="978"/>
      <c r="J26" s="978"/>
      <c r="K26" s="978"/>
      <c r="L26" s="979"/>
    </row>
    <row r="27" spans="2:13" x14ac:dyDescent="0.25">
      <c r="B27" s="977"/>
      <c r="C27" s="978"/>
      <c r="D27" s="978"/>
      <c r="E27" s="978"/>
      <c r="F27" s="978"/>
      <c r="G27" s="979"/>
      <c r="H27" s="977"/>
      <c r="I27" s="978"/>
      <c r="J27" s="978"/>
      <c r="K27" s="978"/>
      <c r="L27" s="979"/>
    </row>
    <row r="28" spans="2:13" x14ac:dyDescent="0.25">
      <c r="B28" s="977"/>
      <c r="C28" s="978"/>
      <c r="D28" s="978"/>
      <c r="E28" s="978"/>
      <c r="F28" s="978"/>
      <c r="G28" s="979"/>
      <c r="H28" s="977"/>
      <c r="I28" s="978"/>
      <c r="J28" s="978"/>
      <c r="K28" s="978"/>
      <c r="L28" s="979"/>
    </row>
    <row r="29" spans="2:13" x14ac:dyDescent="0.25">
      <c r="B29" s="977"/>
      <c r="C29" s="978"/>
      <c r="D29" s="978"/>
      <c r="E29" s="978"/>
      <c r="F29" s="978"/>
      <c r="G29" s="979"/>
      <c r="H29" s="977"/>
      <c r="I29" s="978"/>
      <c r="J29" s="978"/>
      <c r="K29" s="978"/>
      <c r="L29" s="979"/>
    </row>
    <row r="30" spans="2:13" x14ac:dyDescent="0.25">
      <c r="B30" s="977"/>
      <c r="C30" s="978"/>
      <c r="D30" s="978"/>
      <c r="E30" s="978"/>
      <c r="F30" s="978"/>
      <c r="G30" s="979"/>
      <c r="H30" s="977"/>
      <c r="I30" s="978"/>
      <c r="J30" s="978"/>
      <c r="K30" s="978"/>
      <c r="L30" s="979"/>
    </row>
    <row r="31" spans="2:13" x14ac:dyDescent="0.25">
      <c r="B31" s="977"/>
      <c r="C31" s="978"/>
      <c r="D31" s="978"/>
      <c r="E31" s="978"/>
      <c r="F31" s="978"/>
      <c r="G31" s="979"/>
      <c r="H31" s="977"/>
      <c r="I31" s="978"/>
      <c r="J31" s="978"/>
      <c r="K31" s="978"/>
      <c r="L31" s="979"/>
    </row>
    <row r="32" spans="2:13" x14ac:dyDescent="0.25">
      <c r="B32" s="977"/>
      <c r="C32" s="978"/>
      <c r="D32" s="978"/>
      <c r="E32" s="978"/>
      <c r="F32" s="978"/>
      <c r="G32" s="979"/>
      <c r="H32" s="977"/>
      <c r="I32" s="978"/>
      <c r="J32" s="978"/>
      <c r="K32" s="978"/>
      <c r="L32" s="979"/>
    </row>
    <row r="33" spans="2:13" x14ac:dyDescent="0.25">
      <c r="B33" s="977"/>
      <c r="C33" s="978"/>
      <c r="D33" s="978"/>
      <c r="E33" s="978"/>
      <c r="F33" s="978"/>
      <c r="G33" s="979"/>
      <c r="H33" s="977"/>
      <c r="I33" s="978"/>
      <c r="J33" s="978"/>
      <c r="K33" s="978"/>
      <c r="L33" s="979"/>
    </row>
    <row r="34" spans="2:13" x14ac:dyDescent="0.25">
      <c r="B34" s="977"/>
      <c r="C34" s="978"/>
      <c r="D34" s="978"/>
      <c r="E34" s="978"/>
      <c r="F34" s="978"/>
      <c r="G34" s="979"/>
      <c r="H34" s="977"/>
      <c r="I34" s="978"/>
      <c r="J34" s="978"/>
      <c r="K34" s="978"/>
      <c r="L34" s="979"/>
    </row>
    <row r="35" spans="2:13" x14ac:dyDescent="0.25">
      <c r="B35" s="977"/>
      <c r="C35" s="978"/>
      <c r="D35" s="978"/>
      <c r="E35" s="978"/>
      <c r="F35" s="978"/>
      <c r="G35" s="979"/>
      <c r="H35" s="977"/>
      <c r="I35" s="978"/>
      <c r="J35" s="978"/>
      <c r="K35" s="978"/>
      <c r="L35" s="979"/>
    </row>
    <row r="36" spans="2:13" ht="15.75" thickBot="1" x14ac:dyDescent="0.3">
      <c r="B36" s="977"/>
      <c r="C36" s="978"/>
      <c r="D36" s="978"/>
      <c r="E36" s="978"/>
      <c r="F36" s="978"/>
      <c r="G36" s="979"/>
      <c r="H36" s="977"/>
      <c r="I36" s="978"/>
      <c r="J36" s="978"/>
      <c r="K36" s="978"/>
      <c r="L36" s="979"/>
    </row>
    <row r="37" spans="2:13" ht="15" customHeight="1" x14ac:dyDescent="0.25">
      <c r="B37" s="1043" t="s">
        <v>1088</v>
      </c>
      <c r="C37" s="1044"/>
      <c r="D37" s="1044"/>
      <c r="E37" s="1044"/>
      <c r="F37" s="1044"/>
      <c r="G37" s="1045"/>
      <c r="H37" s="1043" t="s">
        <v>1089</v>
      </c>
      <c r="I37" s="1044"/>
      <c r="J37" s="1044"/>
      <c r="K37" s="1044"/>
      <c r="L37" s="1044"/>
      <c r="M37" s="1052"/>
    </row>
    <row r="38" spans="2:13" ht="35.25" customHeight="1" thickBot="1" x14ac:dyDescent="0.3">
      <c r="B38" s="1046"/>
      <c r="C38" s="1047"/>
      <c r="D38" s="1047"/>
      <c r="E38" s="1047"/>
      <c r="F38" s="1047"/>
      <c r="G38" s="1048"/>
      <c r="H38" s="1046"/>
      <c r="I38" s="1047"/>
      <c r="J38" s="1047"/>
      <c r="K38" s="1047"/>
      <c r="L38" s="1047"/>
      <c r="M38" s="1053"/>
    </row>
    <row r="39" spans="2:13" ht="26.25" customHeight="1" thickBot="1" x14ac:dyDescent="0.3">
      <c r="B39" s="1049" t="s">
        <v>604</v>
      </c>
      <c r="C39" s="1050"/>
      <c r="D39" s="1050"/>
      <c r="E39" s="1050"/>
      <c r="F39" s="1050"/>
      <c r="G39" s="1050"/>
      <c r="H39" s="1050"/>
      <c r="I39" s="1050"/>
      <c r="J39" s="1050"/>
      <c r="K39" s="1050"/>
      <c r="L39" s="1051"/>
      <c r="M39" s="155"/>
    </row>
    <row r="40" spans="2:13" x14ac:dyDescent="0.25">
      <c r="B40" s="974" t="s">
        <v>597</v>
      </c>
      <c r="C40" s="975"/>
      <c r="D40" s="975"/>
      <c r="E40" s="975"/>
      <c r="F40" s="975"/>
      <c r="G40" s="976"/>
      <c r="H40" s="974" t="s">
        <v>598</v>
      </c>
      <c r="I40" s="975"/>
      <c r="J40" s="975"/>
      <c r="K40" s="975"/>
      <c r="L40" s="976"/>
    </row>
    <row r="41" spans="2:13" x14ac:dyDescent="0.25">
      <c r="B41" s="977"/>
      <c r="C41" s="978"/>
      <c r="D41" s="978"/>
      <c r="E41" s="978"/>
      <c r="F41" s="978"/>
      <c r="G41" s="979"/>
      <c r="H41" s="977"/>
      <c r="I41" s="978"/>
      <c r="J41" s="978"/>
      <c r="K41" s="978"/>
      <c r="L41" s="979"/>
    </row>
    <row r="42" spans="2:13" x14ac:dyDescent="0.25">
      <c r="B42" s="977"/>
      <c r="C42" s="978"/>
      <c r="D42" s="978"/>
      <c r="E42" s="978"/>
      <c r="F42" s="978"/>
      <c r="G42" s="979"/>
      <c r="H42" s="977"/>
      <c r="I42" s="978"/>
      <c r="J42" s="978"/>
      <c r="K42" s="978"/>
      <c r="L42" s="979"/>
    </row>
    <row r="43" spans="2:13" x14ac:dyDescent="0.25">
      <c r="B43" s="977"/>
      <c r="C43" s="978"/>
      <c r="D43" s="978"/>
      <c r="E43" s="978"/>
      <c r="F43" s="978"/>
      <c r="G43" s="979"/>
      <c r="H43" s="977"/>
      <c r="I43" s="978"/>
      <c r="J43" s="978"/>
      <c r="K43" s="978"/>
      <c r="L43" s="979"/>
    </row>
    <row r="44" spans="2:13" x14ac:dyDescent="0.25">
      <c r="B44" s="977"/>
      <c r="C44" s="978"/>
      <c r="D44" s="978"/>
      <c r="E44" s="978"/>
      <c r="F44" s="978"/>
      <c r="G44" s="979"/>
      <c r="H44" s="977"/>
      <c r="I44" s="978"/>
      <c r="J44" s="978"/>
      <c r="K44" s="978"/>
      <c r="L44" s="979"/>
    </row>
    <row r="45" spans="2:13" x14ac:dyDescent="0.25">
      <c r="B45" s="977"/>
      <c r="C45" s="978"/>
      <c r="D45" s="978"/>
      <c r="E45" s="978"/>
      <c r="F45" s="978"/>
      <c r="G45" s="979"/>
      <c r="H45" s="977"/>
      <c r="I45" s="978"/>
      <c r="J45" s="978"/>
      <c r="K45" s="978"/>
      <c r="L45" s="979"/>
    </row>
    <row r="46" spans="2:13" x14ac:dyDescent="0.25">
      <c r="B46" s="977"/>
      <c r="C46" s="978"/>
      <c r="D46" s="978"/>
      <c r="E46" s="978"/>
      <c r="F46" s="978"/>
      <c r="G46" s="979"/>
      <c r="H46" s="977"/>
      <c r="I46" s="978"/>
      <c r="J46" s="978"/>
      <c r="K46" s="978"/>
      <c r="L46" s="979"/>
    </row>
    <row r="47" spans="2:13" x14ac:dyDescent="0.25">
      <c r="B47" s="977"/>
      <c r="C47" s="978"/>
      <c r="D47" s="978"/>
      <c r="E47" s="978"/>
      <c r="F47" s="978"/>
      <c r="G47" s="979"/>
      <c r="H47" s="977"/>
      <c r="I47" s="978"/>
      <c r="J47" s="978"/>
      <c r="K47" s="978"/>
      <c r="L47" s="979"/>
    </row>
    <row r="48" spans="2:13" x14ac:dyDescent="0.25">
      <c r="B48" s="977"/>
      <c r="C48" s="978"/>
      <c r="D48" s="978"/>
      <c r="E48" s="978"/>
      <c r="F48" s="978"/>
      <c r="G48" s="979"/>
      <c r="H48" s="977"/>
      <c r="I48" s="978"/>
      <c r="J48" s="978"/>
      <c r="K48" s="978"/>
      <c r="L48" s="979"/>
    </row>
    <row r="49" spans="2:13" x14ac:dyDescent="0.25">
      <c r="B49" s="977"/>
      <c r="C49" s="978"/>
      <c r="D49" s="978"/>
      <c r="E49" s="978"/>
      <c r="F49" s="978"/>
      <c r="G49" s="979"/>
      <c r="H49" s="977"/>
      <c r="I49" s="978"/>
      <c r="J49" s="978"/>
      <c r="K49" s="978"/>
      <c r="L49" s="979"/>
    </row>
    <row r="50" spans="2:13" x14ac:dyDescent="0.25">
      <c r="B50" s="977"/>
      <c r="C50" s="978"/>
      <c r="D50" s="978"/>
      <c r="E50" s="978"/>
      <c r="F50" s="978"/>
      <c r="G50" s="979"/>
      <c r="H50" s="977"/>
      <c r="I50" s="978"/>
      <c r="J50" s="978"/>
      <c r="K50" s="978"/>
      <c r="L50" s="979"/>
    </row>
    <row r="51" spans="2:13" x14ac:dyDescent="0.25">
      <c r="B51" s="977"/>
      <c r="C51" s="978"/>
      <c r="D51" s="978"/>
      <c r="E51" s="978"/>
      <c r="F51" s="978"/>
      <c r="G51" s="979"/>
      <c r="H51" s="977"/>
      <c r="I51" s="978"/>
      <c r="J51" s="978"/>
      <c r="K51" s="978"/>
      <c r="L51" s="979"/>
    </row>
    <row r="52" spans="2:13" x14ac:dyDescent="0.25">
      <c r="B52" s="977"/>
      <c r="C52" s="978"/>
      <c r="D52" s="978"/>
      <c r="E52" s="978"/>
      <c r="F52" s="978"/>
      <c r="G52" s="979"/>
      <c r="H52" s="977"/>
      <c r="I52" s="978"/>
      <c r="J52" s="978"/>
      <c r="K52" s="978"/>
      <c r="L52" s="979"/>
    </row>
    <row r="53" spans="2:13" ht="15.75" thickBot="1" x14ac:dyDescent="0.3">
      <c r="B53" s="977"/>
      <c r="C53" s="978"/>
      <c r="D53" s="978"/>
      <c r="E53" s="978"/>
      <c r="F53" s="978"/>
      <c r="G53" s="979"/>
      <c r="H53" s="977"/>
      <c r="I53" s="978"/>
      <c r="J53" s="978"/>
      <c r="K53" s="978"/>
      <c r="L53" s="979"/>
    </row>
    <row r="54" spans="2:13" ht="15" customHeight="1" x14ac:dyDescent="0.25">
      <c r="B54" s="1043" t="s">
        <v>1090</v>
      </c>
      <c r="C54" s="1044"/>
      <c r="D54" s="1044"/>
      <c r="E54" s="1044"/>
      <c r="F54" s="1044"/>
      <c r="G54" s="1045"/>
      <c r="H54" s="1043" t="s">
        <v>1091</v>
      </c>
      <c r="I54" s="1044"/>
      <c r="J54" s="1044"/>
      <c r="K54" s="1044"/>
      <c r="L54" s="1044"/>
      <c r="M54" s="1052"/>
    </row>
    <row r="55" spans="2:13" ht="36" customHeight="1" thickBot="1" x14ac:dyDescent="0.3">
      <c r="B55" s="1046"/>
      <c r="C55" s="1047"/>
      <c r="D55" s="1047"/>
      <c r="E55" s="1047"/>
      <c r="F55" s="1047"/>
      <c r="G55" s="1048"/>
      <c r="H55" s="1046"/>
      <c r="I55" s="1047"/>
      <c r="J55" s="1047"/>
      <c r="K55" s="1047"/>
      <c r="L55" s="1047"/>
      <c r="M55" s="1053"/>
    </row>
    <row r="56" spans="2:13" ht="15" customHeight="1" x14ac:dyDescent="0.25">
      <c r="B56" s="974" t="s">
        <v>597</v>
      </c>
      <c r="C56" s="975"/>
      <c r="D56" s="975"/>
      <c r="E56" s="975"/>
      <c r="F56" s="975"/>
      <c r="G56" s="976"/>
      <c r="H56" s="974" t="s">
        <v>598</v>
      </c>
      <c r="I56" s="975"/>
      <c r="J56" s="975"/>
      <c r="K56" s="975"/>
      <c r="L56" s="976"/>
    </row>
    <row r="57" spans="2:13" ht="15" customHeight="1" x14ac:dyDescent="0.25">
      <c r="B57" s="977"/>
      <c r="C57" s="978"/>
      <c r="D57" s="978"/>
      <c r="E57" s="978"/>
      <c r="F57" s="978"/>
      <c r="G57" s="979"/>
      <c r="H57" s="977"/>
      <c r="I57" s="978"/>
      <c r="J57" s="978"/>
      <c r="K57" s="978"/>
      <c r="L57" s="979"/>
    </row>
    <row r="58" spans="2:13" ht="15" customHeight="1" x14ac:dyDescent="0.25">
      <c r="B58" s="977"/>
      <c r="C58" s="978"/>
      <c r="D58" s="978"/>
      <c r="E58" s="978"/>
      <c r="F58" s="978"/>
      <c r="G58" s="979"/>
      <c r="H58" s="977"/>
      <c r="I58" s="978"/>
      <c r="J58" s="978"/>
      <c r="K58" s="978"/>
      <c r="L58" s="979"/>
    </row>
    <row r="59" spans="2:13" ht="15" customHeight="1" x14ac:dyDescent="0.25">
      <c r="B59" s="977"/>
      <c r="C59" s="978"/>
      <c r="D59" s="978"/>
      <c r="E59" s="978"/>
      <c r="F59" s="978"/>
      <c r="G59" s="979"/>
      <c r="H59" s="977"/>
      <c r="I59" s="978"/>
      <c r="J59" s="978"/>
      <c r="K59" s="978"/>
      <c r="L59" s="979"/>
    </row>
    <row r="60" spans="2:13" ht="15" customHeight="1" x14ac:dyDescent="0.25">
      <c r="B60" s="977"/>
      <c r="C60" s="978"/>
      <c r="D60" s="978"/>
      <c r="E60" s="978"/>
      <c r="F60" s="978"/>
      <c r="G60" s="979"/>
      <c r="H60" s="977"/>
      <c r="I60" s="978"/>
      <c r="J60" s="978"/>
      <c r="K60" s="978"/>
      <c r="L60" s="979"/>
    </row>
    <row r="61" spans="2:13" ht="15" customHeight="1" x14ac:dyDescent="0.25">
      <c r="B61" s="977"/>
      <c r="C61" s="978"/>
      <c r="D61" s="978"/>
      <c r="E61" s="978"/>
      <c r="F61" s="978"/>
      <c r="G61" s="979"/>
      <c r="H61" s="977"/>
      <c r="I61" s="978"/>
      <c r="J61" s="978"/>
      <c r="K61" s="978"/>
      <c r="L61" s="979"/>
    </row>
    <row r="62" spans="2:13" ht="15" customHeight="1" x14ac:dyDescent="0.25">
      <c r="B62" s="977"/>
      <c r="C62" s="978"/>
      <c r="D62" s="978"/>
      <c r="E62" s="978"/>
      <c r="F62" s="978"/>
      <c r="G62" s="979"/>
      <c r="H62" s="977"/>
      <c r="I62" s="978"/>
      <c r="J62" s="978"/>
      <c r="K62" s="978"/>
      <c r="L62" s="979"/>
    </row>
    <row r="63" spans="2:13" ht="15" customHeight="1" x14ac:dyDescent="0.25">
      <c r="B63" s="977"/>
      <c r="C63" s="978"/>
      <c r="D63" s="978"/>
      <c r="E63" s="978"/>
      <c r="F63" s="978"/>
      <c r="G63" s="979"/>
      <c r="H63" s="977"/>
      <c r="I63" s="978"/>
      <c r="J63" s="978"/>
      <c r="K63" s="978"/>
      <c r="L63" s="979"/>
    </row>
    <row r="64" spans="2:13" ht="15" customHeight="1" x14ac:dyDescent="0.25">
      <c r="B64" s="977"/>
      <c r="C64" s="978"/>
      <c r="D64" s="978"/>
      <c r="E64" s="978"/>
      <c r="F64" s="978"/>
      <c r="G64" s="979"/>
      <c r="H64" s="977"/>
      <c r="I64" s="978"/>
      <c r="J64" s="978"/>
      <c r="K64" s="978"/>
      <c r="L64" s="979"/>
    </row>
    <row r="65" spans="2:15" ht="15" customHeight="1" x14ac:dyDescent="0.25">
      <c r="B65" s="977"/>
      <c r="C65" s="978"/>
      <c r="D65" s="978"/>
      <c r="E65" s="978"/>
      <c r="F65" s="978"/>
      <c r="G65" s="979"/>
      <c r="H65" s="977"/>
      <c r="I65" s="978"/>
      <c r="J65" s="978"/>
      <c r="K65" s="978"/>
      <c r="L65" s="979"/>
    </row>
    <row r="66" spans="2:15" ht="15" customHeight="1" x14ac:dyDescent="0.25">
      <c r="B66" s="977"/>
      <c r="C66" s="978"/>
      <c r="D66" s="978"/>
      <c r="E66" s="978"/>
      <c r="F66" s="978"/>
      <c r="G66" s="979"/>
      <c r="H66" s="977"/>
      <c r="I66" s="978"/>
      <c r="J66" s="978"/>
      <c r="K66" s="978"/>
      <c r="L66" s="979"/>
      <c r="O66" s="178"/>
    </row>
    <row r="67" spans="2:15" ht="15" customHeight="1" x14ac:dyDescent="0.25">
      <c r="B67" s="977"/>
      <c r="C67" s="978"/>
      <c r="D67" s="978"/>
      <c r="E67" s="978"/>
      <c r="F67" s="978"/>
      <c r="G67" s="979"/>
      <c r="H67" s="977"/>
      <c r="I67" s="978"/>
      <c r="J67" s="978"/>
      <c r="K67" s="978"/>
      <c r="L67" s="979"/>
    </row>
    <row r="68" spans="2:15" ht="15" customHeight="1" x14ac:dyDescent="0.25">
      <c r="B68" s="977"/>
      <c r="C68" s="978"/>
      <c r="D68" s="978"/>
      <c r="E68" s="978"/>
      <c r="F68" s="978"/>
      <c r="G68" s="979"/>
      <c r="H68" s="977"/>
      <c r="I68" s="978"/>
      <c r="J68" s="978"/>
      <c r="K68" s="978"/>
      <c r="L68" s="979"/>
    </row>
    <row r="69" spans="2:15" ht="15.75" customHeight="1" thickBot="1" x14ac:dyDescent="0.3">
      <c r="B69" s="977"/>
      <c r="C69" s="978"/>
      <c r="D69" s="978"/>
      <c r="E69" s="978"/>
      <c r="F69" s="978"/>
      <c r="G69" s="979"/>
      <c r="H69" s="977"/>
      <c r="I69" s="978"/>
      <c r="J69" s="978"/>
      <c r="K69" s="978"/>
      <c r="L69" s="979"/>
    </row>
    <row r="70" spans="2:15" ht="23.25" customHeight="1" x14ac:dyDescent="0.25">
      <c r="B70" s="1037" t="s">
        <v>1092</v>
      </c>
      <c r="C70" s="1038"/>
      <c r="D70" s="1038"/>
      <c r="E70" s="1038"/>
      <c r="F70" s="1038"/>
      <c r="G70" s="1039"/>
      <c r="H70" s="1037" t="s">
        <v>1093</v>
      </c>
      <c r="I70" s="1038"/>
      <c r="J70" s="1038"/>
      <c r="K70" s="1038"/>
      <c r="L70" s="1038"/>
      <c r="M70" s="1052"/>
    </row>
    <row r="71" spans="2:15" ht="25.5" customHeight="1" thickBot="1" x14ac:dyDescent="0.3">
      <c r="B71" s="1040"/>
      <c r="C71" s="1041"/>
      <c r="D71" s="1041"/>
      <c r="E71" s="1041"/>
      <c r="F71" s="1041"/>
      <c r="G71" s="1042"/>
      <c r="H71" s="1040"/>
      <c r="I71" s="1041"/>
      <c r="J71" s="1041"/>
      <c r="K71" s="1041"/>
      <c r="L71" s="1041"/>
      <c r="M71" s="1053"/>
    </row>
    <row r="72" spans="2:15" ht="25.5" customHeight="1" thickBot="1" x14ac:dyDescent="0.3">
      <c r="B72" s="1049" t="s">
        <v>605</v>
      </c>
      <c r="C72" s="1050"/>
      <c r="D72" s="1050"/>
      <c r="E72" s="1050"/>
      <c r="F72" s="1050"/>
      <c r="G72" s="1050"/>
      <c r="H72" s="1050"/>
      <c r="I72" s="1050"/>
      <c r="J72" s="1050"/>
      <c r="K72" s="1050"/>
      <c r="L72" s="1051"/>
    </row>
    <row r="73" spans="2:15" x14ac:dyDescent="0.25">
      <c r="B73" s="974" t="s">
        <v>597</v>
      </c>
      <c r="C73" s="975"/>
      <c r="D73" s="975"/>
      <c r="E73" s="975"/>
      <c r="F73" s="975"/>
      <c r="G73" s="976"/>
      <c r="H73" s="974" t="s">
        <v>598</v>
      </c>
      <c r="I73" s="975"/>
      <c r="J73" s="975"/>
      <c r="K73" s="975"/>
      <c r="L73" s="976"/>
    </row>
    <row r="74" spans="2:15" x14ac:dyDescent="0.25">
      <c r="B74" s="977"/>
      <c r="C74" s="978"/>
      <c r="D74" s="978"/>
      <c r="E74" s="978"/>
      <c r="F74" s="978"/>
      <c r="G74" s="979"/>
      <c r="H74" s="977"/>
      <c r="I74" s="978"/>
      <c r="J74" s="978"/>
      <c r="K74" s="978"/>
      <c r="L74" s="979"/>
    </row>
    <row r="75" spans="2:15" x14ac:dyDescent="0.25">
      <c r="B75" s="977"/>
      <c r="C75" s="978"/>
      <c r="D75" s="978"/>
      <c r="E75" s="978"/>
      <c r="F75" s="978"/>
      <c r="G75" s="979"/>
      <c r="H75" s="977"/>
      <c r="I75" s="978"/>
      <c r="J75" s="978"/>
      <c r="K75" s="978"/>
      <c r="L75" s="979"/>
    </row>
    <row r="76" spans="2:15" x14ac:dyDescent="0.25">
      <c r="B76" s="977"/>
      <c r="C76" s="978"/>
      <c r="D76" s="978"/>
      <c r="E76" s="978"/>
      <c r="F76" s="978"/>
      <c r="G76" s="979"/>
      <c r="H76" s="977"/>
      <c r="I76" s="978"/>
      <c r="J76" s="978"/>
      <c r="K76" s="978"/>
      <c r="L76" s="979"/>
    </row>
    <row r="77" spans="2:15" x14ac:dyDescent="0.25">
      <c r="B77" s="977"/>
      <c r="C77" s="978"/>
      <c r="D77" s="978"/>
      <c r="E77" s="978"/>
      <c r="F77" s="978"/>
      <c r="G77" s="979"/>
      <c r="H77" s="977"/>
      <c r="I77" s="978"/>
      <c r="J77" s="978"/>
      <c r="K77" s="978"/>
      <c r="L77" s="979"/>
    </row>
    <row r="78" spans="2:15" x14ac:dyDescent="0.25">
      <c r="B78" s="977"/>
      <c r="C78" s="978"/>
      <c r="D78" s="978"/>
      <c r="E78" s="978"/>
      <c r="F78" s="978"/>
      <c r="G78" s="979"/>
      <c r="H78" s="977"/>
      <c r="I78" s="978"/>
      <c r="J78" s="978"/>
      <c r="K78" s="978"/>
      <c r="L78" s="979"/>
    </row>
    <row r="79" spans="2:15" x14ac:dyDescent="0.25">
      <c r="B79" s="977"/>
      <c r="C79" s="978"/>
      <c r="D79" s="978"/>
      <c r="E79" s="978"/>
      <c r="F79" s="978"/>
      <c r="G79" s="979"/>
      <c r="H79" s="977"/>
      <c r="I79" s="978"/>
      <c r="J79" s="978"/>
      <c r="K79" s="978"/>
      <c r="L79" s="979"/>
    </row>
    <row r="80" spans="2:15" x14ac:dyDescent="0.25">
      <c r="B80" s="977"/>
      <c r="C80" s="978"/>
      <c r="D80" s="978"/>
      <c r="E80" s="978"/>
      <c r="F80" s="978"/>
      <c r="G80" s="979"/>
      <c r="H80" s="977"/>
      <c r="I80" s="978"/>
      <c r="J80" s="978"/>
      <c r="K80" s="978"/>
      <c r="L80" s="979"/>
    </row>
    <row r="81" spans="2:14" x14ac:dyDescent="0.25">
      <c r="B81" s="977"/>
      <c r="C81" s="978"/>
      <c r="D81" s="978"/>
      <c r="E81" s="978"/>
      <c r="F81" s="978"/>
      <c r="G81" s="979"/>
      <c r="H81" s="977"/>
      <c r="I81" s="978"/>
      <c r="J81" s="978"/>
      <c r="K81" s="978"/>
      <c r="L81" s="979"/>
    </row>
    <row r="82" spans="2:14" x14ac:dyDescent="0.25">
      <c r="B82" s="977"/>
      <c r="C82" s="978"/>
      <c r="D82" s="978"/>
      <c r="E82" s="978"/>
      <c r="F82" s="978"/>
      <c r="G82" s="979"/>
      <c r="H82" s="977"/>
      <c r="I82" s="978"/>
      <c r="J82" s="978"/>
      <c r="K82" s="978"/>
      <c r="L82" s="979"/>
    </row>
    <row r="83" spans="2:14" x14ac:dyDescent="0.25">
      <c r="B83" s="977"/>
      <c r="C83" s="978"/>
      <c r="D83" s="978"/>
      <c r="E83" s="978"/>
      <c r="F83" s="978"/>
      <c r="G83" s="979"/>
      <c r="H83" s="977"/>
      <c r="I83" s="978"/>
      <c r="J83" s="978"/>
      <c r="K83" s="978"/>
      <c r="L83" s="979"/>
    </row>
    <row r="84" spans="2:14" x14ac:dyDescent="0.25">
      <c r="B84" s="977"/>
      <c r="C84" s="978"/>
      <c r="D84" s="978"/>
      <c r="E84" s="978"/>
      <c r="F84" s="978"/>
      <c r="G84" s="979"/>
      <c r="H84" s="977"/>
      <c r="I84" s="978"/>
      <c r="J84" s="978"/>
      <c r="K84" s="978"/>
      <c r="L84" s="979"/>
    </row>
    <row r="85" spans="2:14" x14ac:dyDescent="0.25">
      <c r="B85" s="977"/>
      <c r="C85" s="978"/>
      <c r="D85" s="978"/>
      <c r="E85" s="978"/>
      <c r="F85" s="978"/>
      <c r="G85" s="979"/>
      <c r="H85" s="977"/>
      <c r="I85" s="978"/>
      <c r="J85" s="978"/>
      <c r="K85" s="978"/>
      <c r="L85" s="979"/>
    </row>
    <row r="86" spans="2:14" ht="15.75" thickBot="1" x14ac:dyDescent="0.3">
      <c r="B86" s="977"/>
      <c r="C86" s="978"/>
      <c r="D86" s="978"/>
      <c r="E86" s="978"/>
      <c r="F86" s="978"/>
      <c r="G86" s="979"/>
      <c r="H86" s="977"/>
      <c r="I86" s="978"/>
      <c r="J86" s="978"/>
      <c r="K86" s="978"/>
      <c r="L86" s="979"/>
    </row>
    <row r="87" spans="2:14" ht="24.75" customHeight="1" x14ac:dyDescent="0.25">
      <c r="B87" s="1043" t="s">
        <v>1094</v>
      </c>
      <c r="C87" s="1044"/>
      <c r="D87" s="1044"/>
      <c r="E87" s="1044"/>
      <c r="F87" s="1044"/>
      <c r="G87" s="1045"/>
      <c r="H87" s="1043" t="s">
        <v>1095</v>
      </c>
      <c r="I87" s="1044"/>
      <c r="J87" s="1044"/>
      <c r="K87" s="1044"/>
      <c r="L87" s="1044"/>
    </row>
    <row r="88" spans="2:14" ht="21" customHeight="1" thickBot="1" x14ac:dyDescent="0.3">
      <c r="B88" s="1046"/>
      <c r="C88" s="1047"/>
      <c r="D88" s="1047"/>
      <c r="E88" s="1047"/>
      <c r="F88" s="1047"/>
      <c r="G88" s="1048"/>
      <c r="H88" s="1046"/>
      <c r="I88" s="1047"/>
      <c r="J88" s="1047"/>
      <c r="K88" s="1047"/>
      <c r="L88" s="1047"/>
      <c r="N88" s="259"/>
    </row>
    <row r="89" spans="2:14" x14ac:dyDescent="0.25">
      <c r="B89" s="974"/>
      <c r="C89" s="975"/>
      <c r="D89" s="975"/>
      <c r="E89" s="975"/>
      <c r="F89" s="975"/>
      <c r="G89" s="976"/>
      <c r="H89" s="974"/>
      <c r="I89" s="975"/>
      <c r="J89" s="975"/>
      <c r="K89" s="975"/>
      <c r="L89" s="976"/>
    </row>
    <row r="90" spans="2:14" x14ac:dyDescent="0.25">
      <c r="B90" s="977"/>
      <c r="C90" s="978"/>
      <c r="D90" s="978"/>
      <c r="E90" s="978"/>
      <c r="F90" s="978"/>
      <c r="G90" s="979"/>
      <c r="H90" s="977"/>
      <c r="I90" s="978"/>
      <c r="J90" s="978"/>
      <c r="K90" s="978"/>
      <c r="L90" s="979"/>
    </row>
    <row r="91" spans="2:14" x14ac:dyDescent="0.25">
      <c r="B91" s="977"/>
      <c r="C91" s="978"/>
      <c r="D91" s="978"/>
      <c r="E91" s="978"/>
      <c r="F91" s="978"/>
      <c r="G91" s="979"/>
      <c r="H91" s="977"/>
      <c r="I91" s="978"/>
      <c r="J91" s="978"/>
      <c r="K91" s="978"/>
      <c r="L91" s="979"/>
    </row>
    <row r="92" spans="2:14" x14ac:dyDescent="0.25">
      <c r="B92" s="977"/>
      <c r="C92" s="978"/>
      <c r="D92" s="978"/>
      <c r="E92" s="978"/>
      <c r="F92" s="978"/>
      <c r="G92" s="979"/>
      <c r="H92" s="977"/>
      <c r="I92" s="978"/>
      <c r="J92" s="978"/>
      <c r="K92" s="978"/>
      <c r="L92" s="979"/>
    </row>
    <row r="93" spans="2:14" x14ac:dyDescent="0.25">
      <c r="B93" s="977"/>
      <c r="C93" s="978"/>
      <c r="D93" s="978"/>
      <c r="E93" s="978"/>
      <c r="F93" s="978"/>
      <c r="G93" s="979"/>
      <c r="H93" s="977"/>
      <c r="I93" s="978"/>
      <c r="J93" s="978"/>
      <c r="K93" s="978"/>
      <c r="L93" s="979"/>
    </row>
    <row r="94" spans="2:14" x14ac:dyDescent="0.25">
      <c r="B94" s="977"/>
      <c r="C94" s="978"/>
      <c r="D94" s="978"/>
      <c r="E94" s="978"/>
      <c r="F94" s="978"/>
      <c r="G94" s="979"/>
      <c r="H94" s="977"/>
      <c r="I94" s="978"/>
      <c r="J94" s="978"/>
      <c r="K94" s="978"/>
      <c r="L94" s="979"/>
    </row>
    <row r="95" spans="2:14" x14ac:dyDescent="0.25">
      <c r="B95" s="977"/>
      <c r="C95" s="978"/>
      <c r="D95" s="978"/>
      <c r="E95" s="978"/>
      <c r="F95" s="978"/>
      <c r="G95" s="979"/>
      <c r="H95" s="977"/>
      <c r="I95" s="978"/>
      <c r="J95" s="978"/>
      <c r="K95" s="978"/>
      <c r="L95" s="979"/>
    </row>
    <row r="96" spans="2:14" x14ac:dyDescent="0.25">
      <c r="B96" s="977"/>
      <c r="C96" s="978"/>
      <c r="D96" s="978"/>
      <c r="E96" s="978"/>
      <c r="F96" s="978"/>
      <c r="G96" s="979"/>
      <c r="H96" s="977"/>
      <c r="I96" s="978"/>
      <c r="J96" s="978"/>
      <c r="K96" s="978"/>
      <c r="L96" s="979"/>
    </row>
    <row r="97" spans="2:12" x14ac:dyDescent="0.25">
      <c r="B97" s="977"/>
      <c r="C97" s="978"/>
      <c r="D97" s="978"/>
      <c r="E97" s="978"/>
      <c r="F97" s="978"/>
      <c r="G97" s="979"/>
      <c r="H97" s="977"/>
      <c r="I97" s="978"/>
      <c r="J97" s="978"/>
      <c r="K97" s="978"/>
      <c r="L97" s="979"/>
    </row>
    <row r="98" spans="2:12" x14ac:dyDescent="0.25">
      <c r="B98" s="977"/>
      <c r="C98" s="978"/>
      <c r="D98" s="978"/>
      <c r="E98" s="978"/>
      <c r="F98" s="978"/>
      <c r="G98" s="979"/>
      <c r="H98" s="977"/>
      <c r="I98" s="978"/>
      <c r="J98" s="978"/>
      <c r="K98" s="978"/>
      <c r="L98" s="979"/>
    </row>
    <row r="99" spans="2:12" x14ac:dyDescent="0.25">
      <c r="B99" s="977"/>
      <c r="C99" s="978"/>
      <c r="D99" s="978"/>
      <c r="E99" s="978"/>
      <c r="F99" s="978"/>
      <c r="G99" s="979"/>
      <c r="H99" s="977"/>
      <c r="I99" s="978"/>
      <c r="J99" s="978"/>
      <c r="K99" s="978"/>
      <c r="L99" s="979"/>
    </row>
    <row r="100" spans="2:12" x14ac:dyDescent="0.25">
      <c r="B100" s="977"/>
      <c r="C100" s="978"/>
      <c r="D100" s="978"/>
      <c r="E100" s="978"/>
      <c r="F100" s="978"/>
      <c r="G100" s="979"/>
      <c r="H100" s="977"/>
      <c r="I100" s="978"/>
      <c r="J100" s="978"/>
      <c r="K100" s="978"/>
      <c r="L100" s="979"/>
    </row>
    <row r="101" spans="2:12" x14ac:dyDescent="0.25">
      <c r="B101" s="977"/>
      <c r="C101" s="978"/>
      <c r="D101" s="978"/>
      <c r="E101" s="978"/>
      <c r="F101" s="978"/>
      <c r="G101" s="979"/>
      <c r="H101" s="977"/>
      <c r="I101" s="978"/>
      <c r="J101" s="978"/>
      <c r="K101" s="978"/>
      <c r="L101" s="979"/>
    </row>
    <row r="102" spans="2:12" ht="15.75" thickBot="1" x14ac:dyDescent="0.3">
      <c r="B102" s="977"/>
      <c r="C102" s="978"/>
      <c r="D102" s="978"/>
      <c r="E102" s="978"/>
      <c r="F102" s="978"/>
      <c r="G102" s="979"/>
      <c r="H102" s="977"/>
      <c r="I102" s="978"/>
      <c r="J102" s="978"/>
      <c r="K102" s="978"/>
      <c r="L102" s="979"/>
    </row>
    <row r="103" spans="2:12" ht="15.75" customHeight="1" x14ac:dyDescent="0.25">
      <c r="B103" s="1037" t="s">
        <v>1096</v>
      </c>
      <c r="C103" s="1038"/>
      <c r="D103" s="1038"/>
      <c r="E103" s="1038"/>
      <c r="F103" s="1038"/>
      <c r="G103" s="1039"/>
      <c r="H103" s="1037" t="s">
        <v>1097</v>
      </c>
      <c r="I103" s="1038"/>
      <c r="J103" s="1038"/>
      <c r="K103" s="1038"/>
      <c r="L103" s="1038"/>
    </row>
    <row r="104" spans="2:12" ht="31.5" customHeight="1" thickBot="1" x14ac:dyDescent="0.3">
      <c r="B104" s="1040"/>
      <c r="C104" s="1041"/>
      <c r="D104" s="1041"/>
      <c r="E104" s="1041"/>
      <c r="F104" s="1041"/>
      <c r="G104" s="1042"/>
      <c r="H104" s="1040"/>
      <c r="I104" s="1041"/>
      <c r="J104" s="1041"/>
      <c r="K104" s="1041"/>
      <c r="L104" s="1041"/>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65"/>
  <sheetViews>
    <sheetView view="pageBreakPreview" topLeftCell="A3" zoomScale="85" zoomScaleNormal="100" zoomScaleSheetLayoutView="85" zoomScalePageLayoutView="110" workbookViewId="0">
      <selection activeCell="P24" sqref="P24"/>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thickBot="1" x14ac:dyDescent="0.3">
      <c r="B3" s="1089" t="s">
        <v>366</v>
      </c>
      <c r="C3" s="1090"/>
      <c r="D3" s="1090"/>
      <c r="E3" s="1091"/>
      <c r="F3" s="169">
        <v>44098</v>
      </c>
      <c r="G3" s="1089" t="s">
        <v>367</v>
      </c>
      <c r="H3" s="1090"/>
      <c r="I3" s="988"/>
      <c r="J3" s="1092">
        <v>44104</v>
      </c>
      <c r="K3" s="1093"/>
      <c r="L3" s="1094"/>
    </row>
    <row r="4" spans="2:12" ht="24.95" customHeight="1" x14ac:dyDescent="0.25">
      <c r="B4" s="1095" t="s">
        <v>326</v>
      </c>
      <c r="C4" s="1096"/>
      <c r="D4" s="1096"/>
      <c r="E4" s="1096"/>
      <c r="F4" s="1096"/>
      <c r="G4" s="1096"/>
      <c r="H4" s="1097"/>
      <c r="I4" s="156" t="s">
        <v>581</v>
      </c>
      <c r="J4" s="187" t="s">
        <v>2</v>
      </c>
      <c r="K4" s="998" t="s">
        <v>0</v>
      </c>
      <c r="L4" s="999"/>
    </row>
    <row r="5" spans="2:12" ht="24.95" customHeight="1" thickBot="1" x14ac:dyDescent="0.3">
      <c r="B5" s="1098"/>
      <c r="C5" s="1099"/>
      <c r="D5" s="1099"/>
      <c r="E5" s="1099"/>
      <c r="F5" s="1099"/>
      <c r="G5" s="1099"/>
      <c r="H5" s="1100"/>
      <c r="I5" s="174" t="s">
        <v>582</v>
      </c>
      <c r="J5" s="154">
        <v>2</v>
      </c>
      <c r="K5" s="1063" t="s">
        <v>368</v>
      </c>
      <c r="L5" s="1064"/>
    </row>
    <row r="6" spans="2:12" ht="15.75" customHeight="1" x14ac:dyDescent="0.25">
      <c r="B6" s="977" t="s">
        <v>537</v>
      </c>
      <c r="C6" s="978"/>
      <c r="D6" s="978"/>
      <c r="E6" s="978"/>
      <c r="F6" s="978"/>
      <c r="G6" s="979"/>
      <c r="H6" s="974" t="s">
        <v>538</v>
      </c>
      <c r="I6" s="975"/>
      <c r="J6" s="975"/>
      <c r="K6" s="975"/>
      <c r="L6" s="976"/>
    </row>
    <row r="7" spans="2:12" x14ac:dyDescent="0.25">
      <c r="B7" s="977"/>
      <c r="C7" s="978"/>
      <c r="D7" s="978"/>
      <c r="E7" s="978"/>
      <c r="F7" s="978"/>
      <c r="G7" s="979"/>
      <c r="H7" s="977"/>
      <c r="I7" s="978"/>
      <c r="J7" s="978"/>
      <c r="K7" s="978"/>
      <c r="L7" s="979"/>
    </row>
    <row r="8" spans="2:12"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x14ac:dyDescent="0.25">
      <c r="B15" s="977"/>
      <c r="C15" s="978"/>
      <c r="D15" s="978"/>
      <c r="E15" s="978"/>
      <c r="F15" s="978"/>
      <c r="G15" s="979"/>
      <c r="H15" s="977"/>
      <c r="I15" s="978"/>
      <c r="J15" s="978"/>
      <c r="K15" s="978"/>
      <c r="L15" s="979"/>
    </row>
    <row r="16" spans="2:12" x14ac:dyDescent="0.25">
      <c r="B16" s="977"/>
      <c r="C16" s="978"/>
      <c r="D16" s="978"/>
      <c r="E16" s="978"/>
      <c r="F16" s="978"/>
      <c r="G16" s="979"/>
      <c r="H16" s="977"/>
      <c r="I16" s="978"/>
      <c r="J16" s="978"/>
      <c r="K16" s="978"/>
      <c r="L16" s="979"/>
    </row>
    <row r="17" spans="2:13" x14ac:dyDescent="0.25">
      <c r="B17" s="977"/>
      <c r="C17" s="978"/>
      <c r="D17" s="978"/>
      <c r="E17" s="978"/>
      <c r="F17" s="978"/>
      <c r="G17" s="979"/>
      <c r="H17" s="977"/>
      <c r="I17" s="978"/>
      <c r="J17" s="978"/>
      <c r="K17" s="978"/>
      <c r="L17" s="979"/>
    </row>
    <row r="18" spans="2:13" x14ac:dyDescent="0.25">
      <c r="B18" s="977"/>
      <c r="C18" s="978"/>
      <c r="D18" s="978"/>
      <c r="E18" s="978"/>
      <c r="F18" s="978"/>
      <c r="G18" s="979"/>
      <c r="H18" s="977"/>
      <c r="I18" s="978"/>
      <c r="J18" s="978"/>
      <c r="K18" s="978"/>
      <c r="L18" s="979"/>
    </row>
    <row r="19" spans="2:13" ht="15.75" thickBot="1" x14ac:dyDescent="0.3">
      <c r="B19" s="1075"/>
      <c r="C19" s="1076"/>
      <c r="D19" s="1076"/>
      <c r="E19" s="1076"/>
      <c r="F19" s="1076"/>
      <c r="G19" s="1077"/>
      <c r="H19" s="1075"/>
      <c r="I19" s="1076"/>
      <c r="J19" s="1076"/>
      <c r="K19" s="1076"/>
      <c r="L19" s="1077"/>
    </row>
    <row r="20" spans="2:13" ht="25.5" customHeight="1" x14ac:dyDescent="0.25">
      <c r="B20" s="1078" t="s">
        <v>1102</v>
      </c>
      <c r="C20" s="1079"/>
      <c r="D20" s="1079"/>
      <c r="E20" s="1079"/>
      <c r="F20" s="1079"/>
      <c r="G20" s="1080"/>
      <c r="H20" s="1086" t="s">
        <v>1103</v>
      </c>
      <c r="I20" s="1087"/>
      <c r="J20" s="1087"/>
      <c r="K20" s="1087"/>
      <c r="L20" s="1087"/>
      <c r="M20" s="1088"/>
    </row>
    <row r="21" spans="2:13" ht="23.25" customHeight="1" thickBot="1" x14ac:dyDescent="0.3">
      <c r="B21" s="1081"/>
      <c r="C21" s="1082"/>
      <c r="D21" s="1082"/>
      <c r="E21" s="1082"/>
      <c r="F21" s="1082"/>
      <c r="G21" s="1083"/>
      <c r="H21" s="1086"/>
      <c r="I21" s="1087"/>
      <c r="J21" s="1087"/>
      <c r="K21" s="1087"/>
      <c r="L21" s="1087"/>
      <c r="M21" s="1088"/>
    </row>
    <row r="22" spans="2:13" ht="15.75" customHeight="1" x14ac:dyDescent="0.25">
      <c r="B22" s="977" t="s">
        <v>537</v>
      </c>
      <c r="C22" s="978"/>
      <c r="D22" s="978"/>
      <c r="E22" s="978"/>
      <c r="F22" s="978"/>
      <c r="G22" s="979"/>
      <c r="H22" s="974" t="s">
        <v>538</v>
      </c>
      <c r="I22" s="975"/>
      <c r="J22" s="975"/>
      <c r="K22" s="975"/>
      <c r="L22" s="976"/>
    </row>
    <row r="23" spans="2:13" x14ac:dyDescent="0.25">
      <c r="B23" s="977"/>
      <c r="C23" s="978"/>
      <c r="D23" s="978"/>
      <c r="E23" s="978"/>
      <c r="F23" s="978"/>
      <c r="G23" s="979"/>
      <c r="H23" s="977"/>
      <c r="I23" s="978"/>
      <c r="J23" s="978"/>
      <c r="K23" s="978"/>
      <c r="L23" s="979"/>
    </row>
    <row r="24" spans="2:13" x14ac:dyDescent="0.25">
      <c r="B24" s="977"/>
      <c r="C24" s="978"/>
      <c r="D24" s="978"/>
      <c r="E24" s="978"/>
      <c r="F24" s="978"/>
      <c r="G24" s="979"/>
      <c r="H24" s="977"/>
      <c r="I24" s="978"/>
      <c r="J24" s="978"/>
      <c r="K24" s="978"/>
      <c r="L24" s="979"/>
    </row>
    <row r="25" spans="2:13" x14ac:dyDescent="0.25">
      <c r="B25" s="977"/>
      <c r="C25" s="978"/>
      <c r="D25" s="978"/>
      <c r="E25" s="978"/>
      <c r="F25" s="978"/>
      <c r="G25" s="979"/>
      <c r="H25" s="977"/>
      <c r="I25" s="978"/>
      <c r="J25" s="978"/>
      <c r="K25" s="978"/>
      <c r="L25" s="979"/>
    </row>
    <row r="26" spans="2:13" x14ac:dyDescent="0.25">
      <c r="B26" s="977"/>
      <c r="C26" s="978"/>
      <c r="D26" s="978"/>
      <c r="E26" s="978"/>
      <c r="F26" s="978"/>
      <c r="G26" s="979"/>
      <c r="H26" s="977"/>
      <c r="I26" s="978"/>
      <c r="J26" s="978"/>
      <c r="K26" s="978"/>
      <c r="L26" s="979"/>
    </row>
    <row r="27" spans="2:13" x14ac:dyDescent="0.25">
      <c r="B27" s="977"/>
      <c r="C27" s="978"/>
      <c r="D27" s="978"/>
      <c r="E27" s="978"/>
      <c r="F27" s="978"/>
      <c r="G27" s="979"/>
      <c r="H27" s="977"/>
      <c r="I27" s="978"/>
      <c r="J27" s="978"/>
      <c r="K27" s="978"/>
      <c r="L27" s="979"/>
    </row>
    <row r="28" spans="2:13" x14ac:dyDescent="0.25">
      <c r="B28" s="977"/>
      <c r="C28" s="978"/>
      <c r="D28" s="978"/>
      <c r="E28" s="978"/>
      <c r="F28" s="978"/>
      <c r="G28" s="979"/>
      <c r="H28" s="977"/>
      <c r="I28" s="978"/>
      <c r="J28" s="978"/>
      <c r="K28" s="978"/>
      <c r="L28" s="979"/>
    </row>
    <row r="29" spans="2:13" x14ac:dyDescent="0.25">
      <c r="B29" s="977"/>
      <c r="C29" s="978"/>
      <c r="D29" s="978"/>
      <c r="E29" s="978"/>
      <c r="F29" s="978"/>
      <c r="G29" s="979"/>
      <c r="H29" s="977"/>
      <c r="I29" s="978"/>
      <c r="J29" s="978"/>
      <c r="K29" s="978"/>
      <c r="L29" s="979"/>
    </row>
    <row r="30" spans="2:13" x14ac:dyDescent="0.25">
      <c r="B30" s="977"/>
      <c r="C30" s="978"/>
      <c r="D30" s="978"/>
      <c r="E30" s="978"/>
      <c r="F30" s="978"/>
      <c r="G30" s="979"/>
      <c r="H30" s="977"/>
      <c r="I30" s="978"/>
      <c r="J30" s="978"/>
      <c r="K30" s="978"/>
      <c r="L30" s="979"/>
    </row>
    <row r="31" spans="2:13" x14ac:dyDescent="0.25">
      <c r="B31" s="977"/>
      <c r="C31" s="978"/>
      <c r="D31" s="978"/>
      <c r="E31" s="978"/>
      <c r="F31" s="978"/>
      <c r="G31" s="979"/>
      <c r="H31" s="977"/>
      <c r="I31" s="978"/>
      <c r="J31" s="978"/>
      <c r="K31" s="978"/>
      <c r="L31" s="979"/>
    </row>
    <row r="32" spans="2:13" x14ac:dyDescent="0.25">
      <c r="B32" s="977"/>
      <c r="C32" s="978"/>
      <c r="D32" s="978"/>
      <c r="E32" s="978"/>
      <c r="F32" s="978"/>
      <c r="G32" s="979"/>
      <c r="H32" s="977"/>
      <c r="I32" s="978"/>
      <c r="J32" s="978"/>
      <c r="K32" s="978"/>
      <c r="L32" s="979"/>
    </row>
    <row r="33" spans="2:13" x14ac:dyDescent="0.25">
      <c r="B33" s="977"/>
      <c r="C33" s="978"/>
      <c r="D33" s="978"/>
      <c r="E33" s="978"/>
      <c r="F33" s="978"/>
      <c r="G33" s="979"/>
      <c r="H33" s="977"/>
      <c r="I33" s="978"/>
      <c r="J33" s="978"/>
      <c r="K33" s="978"/>
      <c r="L33" s="979"/>
    </row>
    <row r="34" spans="2:13" x14ac:dyDescent="0.25">
      <c r="B34" s="977"/>
      <c r="C34" s="978"/>
      <c r="D34" s="978"/>
      <c r="E34" s="978"/>
      <c r="F34" s="978"/>
      <c r="G34" s="979"/>
      <c r="H34" s="977"/>
      <c r="I34" s="978"/>
      <c r="J34" s="978"/>
      <c r="K34" s="978"/>
      <c r="L34" s="979"/>
    </row>
    <row r="35" spans="2:13" ht="15.75" thickBot="1" x14ac:dyDescent="0.3">
      <c r="B35" s="1075"/>
      <c r="C35" s="1076"/>
      <c r="D35" s="1076"/>
      <c r="E35" s="1076"/>
      <c r="F35" s="1076"/>
      <c r="G35" s="1077"/>
      <c r="H35" s="1075"/>
      <c r="I35" s="1076"/>
      <c r="J35" s="1076"/>
      <c r="K35" s="1076"/>
      <c r="L35" s="1077"/>
    </row>
    <row r="36" spans="2:13" ht="25.5" customHeight="1" x14ac:dyDescent="0.25">
      <c r="B36" s="1078" t="s">
        <v>1104</v>
      </c>
      <c r="C36" s="1079"/>
      <c r="D36" s="1079"/>
      <c r="E36" s="1079"/>
      <c r="F36" s="1079"/>
      <c r="G36" s="1080"/>
      <c r="H36" s="1084" t="s">
        <v>1105</v>
      </c>
      <c r="I36" s="1085"/>
      <c r="J36" s="1085"/>
      <c r="K36" s="1085"/>
      <c r="L36" s="1085"/>
      <c r="M36" s="1000"/>
    </row>
    <row r="37" spans="2:13" ht="23.25" customHeight="1" thickBot="1" x14ac:dyDescent="0.3">
      <c r="B37" s="1081"/>
      <c r="C37" s="1082"/>
      <c r="D37" s="1082"/>
      <c r="E37" s="1082"/>
      <c r="F37" s="1082"/>
      <c r="G37" s="1083"/>
      <c r="H37" s="1074"/>
      <c r="I37" s="1000"/>
      <c r="J37" s="1000"/>
      <c r="K37" s="1000"/>
      <c r="L37" s="1000"/>
      <c r="M37" s="1000"/>
    </row>
    <row r="38" spans="2:13" ht="15.75" customHeight="1" x14ac:dyDescent="0.25">
      <c r="B38" s="977" t="s">
        <v>537</v>
      </c>
      <c r="C38" s="978"/>
      <c r="D38" s="978"/>
      <c r="E38" s="978"/>
      <c r="F38" s="978"/>
      <c r="G38" s="979"/>
      <c r="H38" s="974" t="s">
        <v>538</v>
      </c>
      <c r="I38" s="975"/>
      <c r="J38" s="975"/>
      <c r="K38" s="975"/>
      <c r="L38" s="976"/>
    </row>
    <row r="39" spans="2:13" x14ac:dyDescent="0.25">
      <c r="B39" s="977"/>
      <c r="C39" s="978"/>
      <c r="D39" s="978"/>
      <c r="E39" s="978"/>
      <c r="F39" s="978"/>
      <c r="G39" s="979"/>
      <c r="H39" s="977"/>
      <c r="I39" s="978"/>
      <c r="J39" s="978"/>
      <c r="K39" s="978"/>
      <c r="L39" s="979"/>
    </row>
    <row r="40" spans="2:13" x14ac:dyDescent="0.25">
      <c r="B40" s="977"/>
      <c r="C40" s="978"/>
      <c r="D40" s="978"/>
      <c r="E40" s="978"/>
      <c r="F40" s="978"/>
      <c r="G40" s="979"/>
      <c r="H40" s="977"/>
      <c r="I40" s="978"/>
      <c r="J40" s="978"/>
      <c r="K40" s="978"/>
      <c r="L40" s="979"/>
    </row>
    <row r="41" spans="2:13" x14ac:dyDescent="0.25">
      <c r="B41" s="977"/>
      <c r="C41" s="978"/>
      <c r="D41" s="978"/>
      <c r="E41" s="978"/>
      <c r="F41" s="978"/>
      <c r="G41" s="979"/>
      <c r="H41" s="977"/>
      <c r="I41" s="978"/>
      <c r="J41" s="978"/>
      <c r="K41" s="978"/>
      <c r="L41" s="979"/>
    </row>
    <row r="42" spans="2:13" x14ac:dyDescent="0.25">
      <c r="B42" s="977"/>
      <c r="C42" s="978"/>
      <c r="D42" s="978"/>
      <c r="E42" s="978"/>
      <c r="F42" s="978"/>
      <c r="G42" s="979"/>
      <c r="H42" s="977"/>
      <c r="I42" s="978"/>
      <c r="J42" s="978"/>
      <c r="K42" s="978"/>
      <c r="L42" s="979"/>
    </row>
    <row r="43" spans="2:13" x14ac:dyDescent="0.25">
      <c r="B43" s="977"/>
      <c r="C43" s="978"/>
      <c r="D43" s="978"/>
      <c r="E43" s="978"/>
      <c r="F43" s="978"/>
      <c r="G43" s="979"/>
      <c r="H43" s="977"/>
      <c r="I43" s="978"/>
      <c r="J43" s="978"/>
      <c r="K43" s="978"/>
      <c r="L43" s="979"/>
    </row>
    <row r="44" spans="2:13" x14ac:dyDescent="0.25">
      <c r="B44" s="977"/>
      <c r="C44" s="978"/>
      <c r="D44" s="978"/>
      <c r="E44" s="978"/>
      <c r="F44" s="978"/>
      <c r="G44" s="979"/>
      <c r="H44" s="977"/>
      <c r="I44" s="978"/>
      <c r="J44" s="978"/>
      <c r="K44" s="978"/>
      <c r="L44" s="979"/>
    </row>
    <row r="45" spans="2:13" x14ac:dyDescent="0.25">
      <c r="B45" s="977"/>
      <c r="C45" s="978"/>
      <c r="D45" s="978"/>
      <c r="E45" s="978"/>
      <c r="F45" s="978"/>
      <c r="G45" s="979"/>
      <c r="H45" s="977"/>
      <c r="I45" s="978"/>
      <c r="J45" s="978"/>
      <c r="K45" s="978"/>
      <c r="L45" s="979"/>
    </row>
    <row r="46" spans="2:13" x14ac:dyDescent="0.25">
      <c r="B46" s="977"/>
      <c r="C46" s="978"/>
      <c r="D46" s="978"/>
      <c r="E46" s="978"/>
      <c r="F46" s="978"/>
      <c r="G46" s="979"/>
      <c r="H46" s="977"/>
      <c r="I46" s="978"/>
      <c r="J46" s="978"/>
      <c r="K46" s="978"/>
      <c r="L46" s="979"/>
    </row>
    <row r="47" spans="2:13" x14ac:dyDescent="0.25">
      <c r="B47" s="977"/>
      <c r="C47" s="978"/>
      <c r="D47" s="978"/>
      <c r="E47" s="978"/>
      <c r="F47" s="978"/>
      <c r="G47" s="979"/>
      <c r="H47" s="977"/>
      <c r="I47" s="978"/>
      <c r="J47" s="978"/>
      <c r="K47" s="978"/>
      <c r="L47" s="979"/>
    </row>
    <row r="48" spans="2:13" x14ac:dyDescent="0.25">
      <c r="B48" s="977"/>
      <c r="C48" s="978"/>
      <c r="D48" s="978"/>
      <c r="E48" s="978"/>
      <c r="F48" s="978"/>
      <c r="G48" s="979"/>
      <c r="H48" s="977"/>
      <c r="I48" s="978"/>
      <c r="J48" s="978"/>
      <c r="K48" s="978"/>
      <c r="L48" s="979"/>
    </row>
    <row r="49" spans="2:13" x14ac:dyDescent="0.25">
      <c r="B49" s="977"/>
      <c r="C49" s="978"/>
      <c r="D49" s="978"/>
      <c r="E49" s="978"/>
      <c r="F49" s="978"/>
      <c r="G49" s="979"/>
      <c r="H49" s="977"/>
      <c r="I49" s="978"/>
      <c r="J49" s="978"/>
      <c r="K49" s="978"/>
      <c r="L49" s="979"/>
    </row>
    <row r="50" spans="2:13" x14ac:dyDescent="0.25">
      <c r="B50" s="977"/>
      <c r="C50" s="978"/>
      <c r="D50" s="978"/>
      <c r="E50" s="978"/>
      <c r="F50" s="978"/>
      <c r="G50" s="979"/>
      <c r="H50" s="977"/>
      <c r="I50" s="978"/>
      <c r="J50" s="978"/>
      <c r="K50" s="978"/>
      <c r="L50" s="979"/>
    </row>
    <row r="51" spans="2:13" ht="15.75" thickBot="1" x14ac:dyDescent="0.3">
      <c r="B51" s="1075"/>
      <c r="C51" s="1076"/>
      <c r="D51" s="1076"/>
      <c r="E51" s="1076"/>
      <c r="F51" s="1076"/>
      <c r="G51" s="1077"/>
      <c r="H51" s="1075"/>
      <c r="I51" s="1076"/>
      <c r="J51" s="1076"/>
      <c r="K51" s="1076"/>
      <c r="L51" s="1077"/>
    </row>
    <row r="52" spans="2:13" ht="25.5" customHeight="1" x14ac:dyDescent="0.25">
      <c r="B52" s="1078" t="s">
        <v>1106</v>
      </c>
      <c r="C52" s="1079"/>
      <c r="D52" s="1079"/>
      <c r="E52" s="1079"/>
      <c r="F52" s="1079"/>
      <c r="G52" s="1080"/>
      <c r="H52" s="1086" t="s">
        <v>1107</v>
      </c>
      <c r="I52" s="1087"/>
      <c r="J52" s="1087"/>
      <c r="K52" s="1087"/>
      <c r="L52" s="1087"/>
      <c r="M52" s="1088"/>
    </row>
    <row r="53" spans="2:13" ht="23.25" customHeight="1" thickBot="1" x14ac:dyDescent="0.3">
      <c r="B53" s="1081"/>
      <c r="C53" s="1082"/>
      <c r="D53" s="1082"/>
      <c r="E53" s="1082"/>
      <c r="F53" s="1082"/>
      <c r="G53" s="1083"/>
      <c r="H53" s="1086"/>
      <c r="I53" s="1087"/>
      <c r="J53" s="1087"/>
      <c r="K53" s="1087"/>
      <c r="L53" s="1087"/>
      <c r="M53" s="1088"/>
    </row>
    <row r="54" spans="2:13" ht="15.75" customHeight="1" x14ac:dyDescent="0.25">
      <c r="B54" s="977" t="s">
        <v>537</v>
      </c>
      <c r="C54" s="978"/>
      <c r="D54" s="978"/>
      <c r="E54" s="978"/>
      <c r="F54" s="978"/>
      <c r="G54" s="979"/>
      <c r="H54" s="974" t="s">
        <v>538</v>
      </c>
      <c r="I54" s="975"/>
      <c r="J54" s="975"/>
      <c r="K54" s="975"/>
      <c r="L54" s="976"/>
    </row>
    <row r="55" spans="2:13" x14ac:dyDescent="0.25">
      <c r="B55" s="977"/>
      <c r="C55" s="978"/>
      <c r="D55" s="978"/>
      <c r="E55" s="978"/>
      <c r="F55" s="978"/>
      <c r="G55" s="979"/>
      <c r="H55" s="977"/>
      <c r="I55" s="978"/>
      <c r="J55" s="978"/>
      <c r="K55" s="978"/>
      <c r="L55" s="979"/>
    </row>
    <row r="56" spans="2:13" x14ac:dyDescent="0.25">
      <c r="B56" s="977"/>
      <c r="C56" s="978"/>
      <c r="D56" s="978"/>
      <c r="E56" s="978"/>
      <c r="F56" s="978"/>
      <c r="G56" s="979"/>
      <c r="H56" s="977"/>
      <c r="I56" s="978"/>
      <c r="J56" s="978"/>
      <c r="K56" s="978"/>
      <c r="L56" s="979"/>
    </row>
    <row r="57" spans="2:13" x14ac:dyDescent="0.25">
      <c r="B57" s="977"/>
      <c r="C57" s="978"/>
      <c r="D57" s="978"/>
      <c r="E57" s="978"/>
      <c r="F57" s="978"/>
      <c r="G57" s="979"/>
      <c r="H57" s="977"/>
      <c r="I57" s="978"/>
      <c r="J57" s="978"/>
      <c r="K57" s="978"/>
      <c r="L57" s="979"/>
    </row>
    <row r="58" spans="2:13" x14ac:dyDescent="0.25">
      <c r="B58" s="977"/>
      <c r="C58" s="978"/>
      <c r="D58" s="978"/>
      <c r="E58" s="978"/>
      <c r="F58" s="978"/>
      <c r="G58" s="979"/>
      <c r="H58" s="977"/>
      <c r="I58" s="978"/>
      <c r="J58" s="978"/>
      <c r="K58" s="978"/>
      <c r="L58" s="979"/>
    </row>
    <row r="59" spans="2:13" x14ac:dyDescent="0.25">
      <c r="B59" s="977"/>
      <c r="C59" s="978"/>
      <c r="D59" s="978"/>
      <c r="E59" s="978"/>
      <c r="F59" s="978"/>
      <c r="G59" s="979"/>
      <c r="H59" s="977"/>
      <c r="I59" s="978"/>
      <c r="J59" s="978"/>
      <c r="K59" s="978"/>
      <c r="L59" s="979"/>
    </row>
    <row r="60" spans="2:13" x14ac:dyDescent="0.25">
      <c r="B60" s="977"/>
      <c r="C60" s="978"/>
      <c r="D60" s="978"/>
      <c r="E60" s="978"/>
      <c r="F60" s="978"/>
      <c r="G60" s="979"/>
      <c r="H60" s="977"/>
      <c r="I60" s="978"/>
      <c r="J60" s="978"/>
      <c r="K60" s="978"/>
      <c r="L60" s="979"/>
    </row>
    <row r="61" spans="2:13" x14ac:dyDescent="0.25">
      <c r="B61" s="977"/>
      <c r="C61" s="978"/>
      <c r="D61" s="978"/>
      <c r="E61" s="978"/>
      <c r="F61" s="978"/>
      <c r="G61" s="979"/>
      <c r="H61" s="977"/>
      <c r="I61" s="978"/>
      <c r="J61" s="978"/>
      <c r="K61" s="978"/>
      <c r="L61" s="979"/>
    </row>
    <row r="62" spans="2:13" x14ac:dyDescent="0.25">
      <c r="B62" s="977"/>
      <c r="C62" s="978"/>
      <c r="D62" s="978"/>
      <c r="E62" s="978"/>
      <c r="F62" s="978"/>
      <c r="G62" s="979"/>
      <c r="H62" s="977"/>
      <c r="I62" s="978"/>
      <c r="J62" s="978"/>
      <c r="K62" s="978"/>
      <c r="L62" s="979"/>
    </row>
    <row r="63" spans="2:13" x14ac:dyDescent="0.25">
      <c r="B63" s="977"/>
      <c r="C63" s="978"/>
      <c r="D63" s="978"/>
      <c r="E63" s="978"/>
      <c r="F63" s="978"/>
      <c r="G63" s="979"/>
      <c r="H63" s="977"/>
      <c r="I63" s="978"/>
      <c r="J63" s="978"/>
      <c r="K63" s="978"/>
      <c r="L63" s="979"/>
    </row>
    <row r="64" spans="2:13" x14ac:dyDescent="0.25">
      <c r="B64" s="977"/>
      <c r="C64" s="978"/>
      <c r="D64" s="978"/>
      <c r="E64" s="978"/>
      <c r="F64" s="978"/>
      <c r="G64" s="979"/>
      <c r="H64" s="977"/>
      <c r="I64" s="978"/>
      <c r="J64" s="978"/>
      <c r="K64" s="978"/>
      <c r="L64" s="979"/>
    </row>
    <row r="65" spans="2:13" x14ac:dyDescent="0.25">
      <c r="B65" s="977"/>
      <c r="C65" s="978"/>
      <c r="D65" s="978"/>
      <c r="E65" s="978"/>
      <c r="F65" s="978"/>
      <c r="G65" s="979"/>
      <c r="H65" s="977"/>
      <c r="I65" s="978"/>
      <c r="J65" s="978"/>
      <c r="K65" s="978"/>
      <c r="L65" s="979"/>
    </row>
    <row r="66" spans="2:13" x14ac:dyDescent="0.25">
      <c r="B66" s="977"/>
      <c r="C66" s="978"/>
      <c r="D66" s="978"/>
      <c r="E66" s="978"/>
      <c r="F66" s="978"/>
      <c r="G66" s="979"/>
      <c r="H66" s="977"/>
      <c r="I66" s="978"/>
      <c r="J66" s="978"/>
      <c r="K66" s="978"/>
      <c r="L66" s="979"/>
    </row>
    <row r="67" spans="2:13" ht="15.75" thickBot="1" x14ac:dyDescent="0.3">
      <c r="B67" s="1075"/>
      <c r="C67" s="1076"/>
      <c r="D67" s="1076"/>
      <c r="E67" s="1076"/>
      <c r="F67" s="1076"/>
      <c r="G67" s="1077"/>
      <c r="H67" s="1075"/>
      <c r="I67" s="1076"/>
      <c r="J67" s="1076"/>
      <c r="K67" s="1076"/>
      <c r="L67" s="1077"/>
    </row>
    <row r="68" spans="2:13" ht="25.5" customHeight="1" x14ac:dyDescent="0.25">
      <c r="B68" s="1078" t="s">
        <v>1105</v>
      </c>
      <c r="C68" s="1079"/>
      <c r="D68" s="1079"/>
      <c r="E68" s="1079"/>
      <c r="F68" s="1079"/>
      <c r="G68" s="1080"/>
      <c r="H68" s="1084" t="s">
        <v>1108</v>
      </c>
      <c r="I68" s="1085"/>
      <c r="J68" s="1085"/>
      <c r="K68" s="1085"/>
      <c r="L68" s="1085"/>
      <c r="M68" s="1000"/>
    </row>
    <row r="69" spans="2:13" ht="23.25" customHeight="1" thickBot="1" x14ac:dyDescent="0.3">
      <c r="B69" s="1081"/>
      <c r="C69" s="1082"/>
      <c r="D69" s="1082"/>
      <c r="E69" s="1082"/>
      <c r="F69" s="1082"/>
      <c r="G69" s="1083"/>
      <c r="H69" s="1074"/>
      <c r="I69" s="1000"/>
      <c r="J69" s="1000"/>
      <c r="K69" s="1000"/>
      <c r="L69" s="1000"/>
      <c r="M69" s="1000"/>
    </row>
    <row r="70" spans="2:13" ht="15.75" customHeight="1" x14ac:dyDescent="0.25">
      <c r="B70" s="1065"/>
      <c r="C70" s="1066"/>
      <c r="D70" s="1066"/>
      <c r="E70" s="1066"/>
      <c r="F70" s="1066"/>
      <c r="G70" s="1067"/>
      <c r="H70" s="1065"/>
      <c r="I70" s="1066"/>
      <c r="J70" s="1066"/>
      <c r="K70" s="1066"/>
      <c r="L70" s="1067"/>
    </row>
    <row r="71" spans="2:13" x14ac:dyDescent="0.25">
      <c r="B71" s="1068"/>
      <c r="C71" s="1069"/>
      <c r="D71" s="1069"/>
      <c r="E71" s="1069"/>
      <c r="F71" s="1069"/>
      <c r="G71" s="1070"/>
      <c r="H71" s="1068"/>
      <c r="I71" s="1069"/>
      <c r="J71" s="1069"/>
      <c r="K71" s="1069"/>
      <c r="L71" s="1070"/>
    </row>
    <row r="72" spans="2:13" x14ac:dyDescent="0.25">
      <c r="B72" s="1068"/>
      <c r="C72" s="1069"/>
      <c r="D72" s="1069"/>
      <c r="E72" s="1069"/>
      <c r="F72" s="1069"/>
      <c r="G72" s="1070"/>
      <c r="H72" s="1068"/>
      <c r="I72" s="1069"/>
      <c r="J72" s="1069"/>
      <c r="K72" s="1069"/>
      <c r="L72" s="1070"/>
    </row>
    <row r="73" spans="2:13" x14ac:dyDescent="0.25">
      <c r="B73" s="1068"/>
      <c r="C73" s="1069"/>
      <c r="D73" s="1069"/>
      <c r="E73" s="1069"/>
      <c r="F73" s="1069"/>
      <c r="G73" s="1070"/>
      <c r="H73" s="1068"/>
      <c r="I73" s="1069"/>
      <c r="J73" s="1069"/>
      <c r="K73" s="1069"/>
      <c r="L73" s="1070"/>
    </row>
    <row r="74" spans="2:13" x14ac:dyDescent="0.25">
      <c r="B74" s="1068"/>
      <c r="C74" s="1069"/>
      <c r="D74" s="1069"/>
      <c r="E74" s="1069"/>
      <c r="F74" s="1069"/>
      <c r="G74" s="1070"/>
      <c r="H74" s="1068"/>
      <c r="I74" s="1069"/>
      <c r="J74" s="1069"/>
      <c r="K74" s="1069"/>
      <c r="L74" s="1070"/>
    </row>
    <row r="75" spans="2:13" x14ac:dyDescent="0.25">
      <c r="B75" s="1068"/>
      <c r="C75" s="1069"/>
      <c r="D75" s="1069"/>
      <c r="E75" s="1069"/>
      <c r="F75" s="1069"/>
      <c r="G75" s="1070"/>
      <c r="H75" s="1068"/>
      <c r="I75" s="1069"/>
      <c r="J75" s="1069"/>
      <c r="K75" s="1069"/>
      <c r="L75" s="1070"/>
    </row>
    <row r="76" spans="2:13" x14ac:dyDescent="0.25">
      <c r="B76" s="1068"/>
      <c r="C76" s="1069"/>
      <c r="D76" s="1069"/>
      <c r="E76" s="1069"/>
      <c r="F76" s="1069"/>
      <c r="G76" s="1070"/>
      <c r="H76" s="1068"/>
      <c r="I76" s="1069"/>
      <c r="J76" s="1069"/>
      <c r="K76" s="1069"/>
      <c r="L76" s="1070"/>
    </row>
    <row r="77" spans="2:13" x14ac:dyDescent="0.25">
      <c r="B77" s="1068"/>
      <c r="C77" s="1069"/>
      <c r="D77" s="1069"/>
      <c r="E77" s="1069"/>
      <c r="F77" s="1069"/>
      <c r="G77" s="1070"/>
      <c r="H77" s="1068"/>
      <c r="I77" s="1069"/>
      <c r="J77" s="1069"/>
      <c r="K77" s="1069"/>
      <c r="L77" s="1070"/>
    </row>
    <row r="78" spans="2:13" x14ac:dyDescent="0.25">
      <c r="B78" s="1068"/>
      <c r="C78" s="1069"/>
      <c r="D78" s="1069"/>
      <c r="E78" s="1069"/>
      <c r="F78" s="1069"/>
      <c r="G78" s="1070"/>
      <c r="H78" s="1068"/>
      <c r="I78" s="1069"/>
      <c r="J78" s="1069"/>
      <c r="K78" s="1069"/>
      <c r="L78" s="1070"/>
    </row>
    <row r="79" spans="2:13" x14ac:dyDescent="0.25">
      <c r="B79" s="1068"/>
      <c r="C79" s="1069"/>
      <c r="D79" s="1069"/>
      <c r="E79" s="1069"/>
      <c r="F79" s="1069"/>
      <c r="G79" s="1070"/>
      <c r="H79" s="1068"/>
      <c r="I79" s="1069"/>
      <c r="J79" s="1069"/>
      <c r="K79" s="1069"/>
      <c r="L79" s="1070"/>
    </row>
    <row r="80" spans="2:13" x14ac:dyDescent="0.25">
      <c r="B80" s="1068"/>
      <c r="C80" s="1069"/>
      <c r="D80" s="1069"/>
      <c r="E80" s="1069"/>
      <c r="F80" s="1069"/>
      <c r="G80" s="1070"/>
      <c r="H80" s="1068"/>
      <c r="I80" s="1069"/>
      <c r="J80" s="1069"/>
      <c r="K80" s="1069"/>
      <c r="L80" s="1070"/>
    </row>
    <row r="81" spans="2:12" x14ac:dyDescent="0.25">
      <c r="B81" s="1068"/>
      <c r="C81" s="1069"/>
      <c r="D81" s="1069"/>
      <c r="E81" s="1069"/>
      <c r="F81" s="1069"/>
      <c r="G81" s="1070"/>
      <c r="H81" s="1068"/>
      <c r="I81" s="1069"/>
      <c r="J81" s="1069"/>
      <c r="K81" s="1069"/>
      <c r="L81" s="1070"/>
    </row>
    <row r="82" spans="2:12" x14ac:dyDescent="0.25">
      <c r="B82" s="1068"/>
      <c r="C82" s="1069"/>
      <c r="D82" s="1069"/>
      <c r="E82" s="1069"/>
      <c r="F82" s="1069"/>
      <c r="G82" s="1070"/>
      <c r="H82" s="1068"/>
      <c r="I82" s="1069"/>
      <c r="J82" s="1069"/>
      <c r="K82" s="1069"/>
      <c r="L82" s="1070"/>
    </row>
    <row r="83" spans="2:12" ht="15.75" thickBot="1" x14ac:dyDescent="0.3">
      <c r="B83" s="1071"/>
      <c r="C83" s="1072"/>
      <c r="D83" s="1072"/>
      <c r="E83" s="1072"/>
      <c r="F83" s="1072"/>
      <c r="G83" s="1073"/>
      <c r="H83" s="1071"/>
      <c r="I83" s="1072"/>
      <c r="J83" s="1072"/>
      <c r="K83" s="1072"/>
      <c r="L83" s="1073"/>
    </row>
    <row r="84" spans="2:12" x14ac:dyDescent="0.25">
      <c r="B84" s="1004" t="s">
        <v>1109</v>
      </c>
      <c r="C84" s="1005"/>
      <c r="D84" s="1005"/>
      <c r="E84" s="1005"/>
      <c r="F84" s="1005"/>
      <c r="G84" s="1006"/>
      <c r="H84" s="1074" t="s">
        <v>1110</v>
      </c>
      <c r="I84" s="1000"/>
      <c r="J84" s="1000"/>
      <c r="K84" s="1000"/>
      <c r="L84" s="1000"/>
    </row>
    <row r="85" spans="2:12" ht="30" customHeight="1" thickBot="1" x14ac:dyDescent="0.3">
      <c r="B85" s="1007"/>
      <c r="C85" s="1008"/>
      <c r="D85" s="1008"/>
      <c r="E85" s="1008"/>
      <c r="F85" s="1008"/>
      <c r="G85" s="1009"/>
      <c r="H85" s="1074"/>
      <c r="I85" s="1000"/>
      <c r="J85" s="1000"/>
      <c r="K85" s="1000"/>
      <c r="L85" s="1000"/>
    </row>
    <row r="86" spans="2:12" ht="15.75" customHeight="1" x14ac:dyDescent="0.25">
      <c r="B86" s="1065"/>
      <c r="C86" s="1066"/>
      <c r="D86" s="1066"/>
      <c r="E86" s="1066"/>
      <c r="F86" s="1066"/>
      <c r="G86" s="1067"/>
      <c r="H86" s="1065"/>
      <c r="I86" s="1066"/>
      <c r="J86" s="1066"/>
      <c r="K86" s="1066"/>
      <c r="L86" s="1067"/>
    </row>
    <row r="87" spans="2:12" x14ac:dyDescent="0.25">
      <c r="B87" s="1068"/>
      <c r="C87" s="1069"/>
      <c r="D87" s="1069"/>
      <c r="E87" s="1069"/>
      <c r="F87" s="1069"/>
      <c r="G87" s="1070"/>
      <c r="H87" s="1068"/>
      <c r="I87" s="1069"/>
      <c r="J87" s="1069"/>
      <c r="K87" s="1069"/>
      <c r="L87" s="1070"/>
    </row>
    <row r="88" spans="2:12" x14ac:dyDescent="0.25">
      <c r="B88" s="1068"/>
      <c r="C88" s="1069"/>
      <c r="D88" s="1069"/>
      <c r="E88" s="1069"/>
      <c r="F88" s="1069"/>
      <c r="G88" s="1070"/>
      <c r="H88" s="1068"/>
      <c r="I88" s="1069"/>
      <c r="J88" s="1069"/>
      <c r="K88" s="1069"/>
      <c r="L88" s="1070"/>
    </row>
    <row r="89" spans="2:12" x14ac:dyDescent="0.25">
      <c r="B89" s="1068"/>
      <c r="C89" s="1069"/>
      <c r="D89" s="1069"/>
      <c r="E89" s="1069"/>
      <c r="F89" s="1069"/>
      <c r="G89" s="1070"/>
      <c r="H89" s="1068"/>
      <c r="I89" s="1069"/>
      <c r="J89" s="1069"/>
      <c r="K89" s="1069"/>
      <c r="L89" s="1070"/>
    </row>
    <row r="90" spans="2:12" x14ac:dyDescent="0.25">
      <c r="B90" s="1068"/>
      <c r="C90" s="1069"/>
      <c r="D90" s="1069"/>
      <c r="E90" s="1069"/>
      <c r="F90" s="1069"/>
      <c r="G90" s="1070"/>
      <c r="H90" s="1068"/>
      <c r="I90" s="1069"/>
      <c r="J90" s="1069"/>
      <c r="K90" s="1069"/>
      <c r="L90" s="1070"/>
    </row>
    <row r="91" spans="2:12" x14ac:dyDescent="0.25">
      <c r="B91" s="1068"/>
      <c r="C91" s="1069"/>
      <c r="D91" s="1069"/>
      <c r="E91" s="1069"/>
      <c r="F91" s="1069"/>
      <c r="G91" s="1070"/>
      <c r="H91" s="1068"/>
      <c r="I91" s="1069"/>
      <c r="J91" s="1069"/>
      <c r="K91" s="1069"/>
      <c r="L91" s="1070"/>
    </row>
    <row r="92" spans="2:12" x14ac:dyDescent="0.25">
      <c r="B92" s="1068"/>
      <c r="C92" s="1069"/>
      <c r="D92" s="1069"/>
      <c r="E92" s="1069"/>
      <c r="F92" s="1069"/>
      <c r="G92" s="1070"/>
      <c r="H92" s="1068"/>
      <c r="I92" s="1069"/>
      <c r="J92" s="1069"/>
      <c r="K92" s="1069"/>
      <c r="L92" s="1070"/>
    </row>
    <row r="93" spans="2:12" x14ac:dyDescent="0.25">
      <c r="B93" s="1068"/>
      <c r="C93" s="1069"/>
      <c r="D93" s="1069"/>
      <c r="E93" s="1069"/>
      <c r="F93" s="1069"/>
      <c r="G93" s="1070"/>
      <c r="H93" s="1068"/>
      <c r="I93" s="1069"/>
      <c r="J93" s="1069"/>
      <c r="K93" s="1069"/>
      <c r="L93" s="1070"/>
    </row>
    <row r="94" spans="2:12" x14ac:dyDescent="0.25">
      <c r="B94" s="1068"/>
      <c r="C94" s="1069"/>
      <c r="D94" s="1069"/>
      <c r="E94" s="1069"/>
      <c r="F94" s="1069"/>
      <c r="G94" s="1070"/>
      <c r="H94" s="1068"/>
      <c r="I94" s="1069"/>
      <c r="J94" s="1069"/>
      <c r="K94" s="1069"/>
      <c r="L94" s="1070"/>
    </row>
    <row r="95" spans="2:12" x14ac:dyDescent="0.25">
      <c r="B95" s="1068"/>
      <c r="C95" s="1069"/>
      <c r="D95" s="1069"/>
      <c r="E95" s="1069"/>
      <c r="F95" s="1069"/>
      <c r="G95" s="1070"/>
      <c r="H95" s="1068"/>
      <c r="I95" s="1069"/>
      <c r="J95" s="1069"/>
      <c r="K95" s="1069"/>
      <c r="L95" s="1070"/>
    </row>
    <row r="96" spans="2:12" x14ac:dyDescent="0.25">
      <c r="B96" s="1068"/>
      <c r="C96" s="1069"/>
      <c r="D96" s="1069"/>
      <c r="E96" s="1069"/>
      <c r="F96" s="1069"/>
      <c r="G96" s="1070"/>
      <c r="H96" s="1068"/>
      <c r="I96" s="1069"/>
      <c r="J96" s="1069"/>
      <c r="K96" s="1069"/>
      <c r="L96" s="1070"/>
    </row>
    <row r="97" spans="2:12" x14ac:dyDescent="0.25">
      <c r="B97" s="1068"/>
      <c r="C97" s="1069"/>
      <c r="D97" s="1069"/>
      <c r="E97" s="1069"/>
      <c r="F97" s="1069"/>
      <c r="G97" s="1070"/>
      <c r="H97" s="1068"/>
      <c r="I97" s="1069"/>
      <c r="J97" s="1069"/>
      <c r="K97" s="1069"/>
      <c r="L97" s="1070"/>
    </row>
    <row r="98" spans="2:12" x14ac:dyDescent="0.25">
      <c r="B98" s="1068"/>
      <c r="C98" s="1069"/>
      <c r="D98" s="1069"/>
      <c r="E98" s="1069"/>
      <c r="F98" s="1069"/>
      <c r="G98" s="1070"/>
      <c r="H98" s="1068"/>
      <c r="I98" s="1069"/>
      <c r="J98" s="1069"/>
      <c r="K98" s="1069"/>
      <c r="L98" s="1070"/>
    </row>
    <row r="99" spans="2:12" ht="15.75" thickBot="1" x14ac:dyDescent="0.3">
      <c r="B99" s="1071"/>
      <c r="C99" s="1072"/>
      <c r="D99" s="1072"/>
      <c r="E99" s="1072"/>
      <c r="F99" s="1072"/>
      <c r="G99" s="1073"/>
      <c r="H99" s="1071"/>
      <c r="I99" s="1072"/>
      <c r="J99" s="1072"/>
      <c r="K99" s="1072"/>
      <c r="L99" s="1073"/>
    </row>
    <row r="100" spans="2:12" x14ac:dyDescent="0.25">
      <c r="B100" s="1004" t="s">
        <v>1111</v>
      </c>
      <c r="C100" s="1005"/>
      <c r="D100" s="1005"/>
      <c r="E100" s="1005"/>
      <c r="F100" s="1005"/>
      <c r="G100" s="1006"/>
      <c r="H100" s="1074" t="s">
        <v>1112</v>
      </c>
      <c r="I100" s="1000"/>
      <c r="J100" s="1000"/>
      <c r="K100" s="1000"/>
      <c r="L100" s="1000"/>
    </row>
    <row r="101" spans="2:12" ht="30" customHeight="1" thickBot="1" x14ac:dyDescent="0.3">
      <c r="B101" s="1007"/>
      <c r="C101" s="1008"/>
      <c r="D101" s="1008"/>
      <c r="E101" s="1008"/>
      <c r="F101" s="1008"/>
      <c r="G101" s="1009"/>
      <c r="H101" s="1074"/>
      <c r="I101" s="1000"/>
      <c r="J101" s="1000"/>
      <c r="K101" s="1000"/>
      <c r="L101" s="1000"/>
    </row>
    <row r="102" spans="2:12" ht="15.75" customHeight="1" x14ac:dyDescent="0.25">
      <c r="B102" s="1065"/>
      <c r="C102" s="1066"/>
      <c r="D102" s="1066"/>
      <c r="E102" s="1066"/>
      <c r="F102" s="1066"/>
      <c r="G102" s="1067"/>
      <c r="H102" s="1065"/>
      <c r="I102" s="1066"/>
      <c r="J102" s="1066"/>
      <c r="K102" s="1066"/>
      <c r="L102" s="1067"/>
    </row>
    <row r="103" spans="2:12" x14ac:dyDescent="0.25">
      <c r="B103" s="1068"/>
      <c r="C103" s="1069"/>
      <c r="D103" s="1069"/>
      <c r="E103" s="1069"/>
      <c r="F103" s="1069"/>
      <c r="G103" s="1070"/>
      <c r="H103" s="1068"/>
      <c r="I103" s="1069"/>
      <c r="J103" s="1069"/>
      <c r="K103" s="1069"/>
      <c r="L103" s="1070"/>
    </row>
    <row r="104" spans="2:12" x14ac:dyDescent="0.25">
      <c r="B104" s="1068"/>
      <c r="C104" s="1069"/>
      <c r="D104" s="1069"/>
      <c r="E104" s="1069"/>
      <c r="F104" s="1069"/>
      <c r="G104" s="1070"/>
      <c r="H104" s="1068"/>
      <c r="I104" s="1069"/>
      <c r="J104" s="1069"/>
      <c r="K104" s="1069"/>
      <c r="L104" s="1070"/>
    </row>
    <row r="105" spans="2:12" x14ac:dyDescent="0.25">
      <c r="B105" s="1068"/>
      <c r="C105" s="1069"/>
      <c r="D105" s="1069"/>
      <c r="E105" s="1069"/>
      <c r="F105" s="1069"/>
      <c r="G105" s="1070"/>
      <c r="H105" s="1068"/>
      <c r="I105" s="1069"/>
      <c r="J105" s="1069"/>
      <c r="K105" s="1069"/>
      <c r="L105" s="1070"/>
    </row>
    <row r="106" spans="2:12" x14ac:dyDescent="0.25">
      <c r="B106" s="1068"/>
      <c r="C106" s="1069"/>
      <c r="D106" s="1069"/>
      <c r="E106" s="1069"/>
      <c r="F106" s="1069"/>
      <c r="G106" s="1070"/>
      <c r="H106" s="1068"/>
      <c r="I106" s="1069"/>
      <c r="J106" s="1069"/>
      <c r="K106" s="1069"/>
      <c r="L106" s="1070"/>
    </row>
    <row r="107" spans="2:12" x14ac:dyDescent="0.25">
      <c r="B107" s="1068"/>
      <c r="C107" s="1069"/>
      <c r="D107" s="1069"/>
      <c r="E107" s="1069"/>
      <c r="F107" s="1069"/>
      <c r="G107" s="1070"/>
      <c r="H107" s="1068"/>
      <c r="I107" s="1069"/>
      <c r="J107" s="1069"/>
      <c r="K107" s="1069"/>
      <c r="L107" s="1070"/>
    </row>
    <row r="108" spans="2:12" x14ac:dyDescent="0.25">
      <c r="B108" s="1068"/>
      <c r="C108" s="1069"/>
      <c r="D108" s="1069"/>
      <c r="E108" s="1069"/>
      <c r="F108" s="1069"/>
      <c r="G108" s="1070"/>
      <c r="H108" s="1068"/>
      <c r="I108" s="1069"/>
      <c r="J108" s="1069"/>
      <c r="K108" s="1069"/>
      <c r="L108" s="1070"/>
    </row>
    <row r="109" spans="2:12" x14ac:dyDescent="0.25">
      <c r="B109" s="1068"/>
      <c r="C109" s="1069"/>
      <c r="D109" s="1069"/>
      <c r="E109" s="1069"/>
      <c r="F109" s="1069"/>
      <c r="G109" s="1070"/>
      <c r="H109" s="1068"/>
      <c r="I109" s="1069"/>
      <c r="J109" s="1069"/>
      <c r="K109" s="1069"/>
      <c r="L109" s="1070"/>
    </row>
    <row r="110" spans="2:12" x14ac:dyDescent="0.25">
      <c r="B110" s="1068"/>
      <c r="C110" s="1069"/>
      <c r="D110" s="1069"/>
      <c r="E110" s="1069"/>
      <c r="F110" s="1069"/>
      <c r="G110" s="1070"/>
      <c r="H110" s="1068"/>
      <c r="I110" s="1069"/>
      <c r="J110" s="1069"/>
      <c r="K110" s="1069"/>
      <c r="L110" s="1070"/>
    </row>
    <row r="111" spans="2:12" x14ac:dyDescent="0.25">
      <c r="B111" s="1068"/>
      <c r="C111" s="1069"/>
      <c r="D111" s="1069"/>
      <c r="E111" s="1069"/>
      <c r="F111" s="1069"/>
      <c r="G111" s="1070"/>
      <c r="H111" s="1068"/>
      <c r="I111" s="1069"/>
      <c r="J111" s="1069"/>
      <c r="K111" s="1069"/>
      <c r="L111" s="1070"/>
    </row>
    <row r="112" spans="2:12" x14ac:dyDescent="0.25">
      <c r="B112" s="1068"/>
      <c r="C112" s="1069"/>
      <c r="D112" s="1069"/>
      <c r="E112" s="1069"/>
      <c r="F112" s="1069"/>
      <c r="G112" s="1070"/>
      <c r="H112" s="1068"/>
      <c r="I112" s="1069"/>
      <c r="J112" s="1069"/>
      <c r="K112" s="1069"/>
      <c r="L112" s="1070"/>
    </row>
    <row r="113" spans="2:12" x14ac:dyDescent="0.25">
      <c r="B113" s="1068"/>
      <c r="C113" s="1069"/>
      <c r="D113" s="1069"/>
      <c r="E113" s="1069"/>
      <c r="F113" s="1069"/>
      <c r="G113" s="1070"/>
      <c r="H113" s="1068"/>
      <c r="I113" s="1069"/>
      <c r="J113" s="1069"/>
      <c r="K113" s="1069"/>
      <c r="L113" s="1070"/>
    </row>
    <row r="114" spans="2:12" x14ac:dyDescent="0.25">
      <c r="B114" s="1068"/>
      <c r="C114" s="1069"/>
      <c r="D114" s="1069"/>
      <c r="E114" s="1069"/>
      <c r="F114" s="1069"/>
      <c r="G114" s="1070"/>
      <c r="H114" s="1068"/>
      <c r="I114" s="1069"/>
      <c r="J114" s="1069"/>
      <c r="K114" s="1069"/>
      <c r="L114" s="1070"/>
    </row>
    <row r="115" spans="2:12" ht="15.75" thickBot="1" x14ac:dyDescent="0.3">
      <c r="B115" s="1071"/>
      <c r="C115" s="1072"/>
      <c r="D115" s="1072"/>
      <c r="E115" s="1072"/>
      <c r="F115" s="1072"/>
      <c r="G115" s="1073"/>
      <c r="H115" s="1071"/>
      <c r="I115" s="1072"/>
      <c r="J115" s="1072"/>
      <c r="K115" s="1072"/>
      <c r="L115" s="1073"/>
    </row>
    <row r="116" spans="2:12" x14ac:dyDescent="0.25">
      <c r="B116" s="1004" t="s">
        <v>1113</v>
      </c>
      <c r="C116" s="1005"/>
      <c r="D116" s="1005"/>
      <c r="E116" s="1005"/>
      <c r="F116" s="1005"/>
      <c r="G116" s="1006"/>
      <c r="H116" s="1074" t="s">
        <v>1114</v>
      </c>
      <c r="I116" s="1000"/>
      <c r="J116" s="1000"/>
      <c r="K116" s="1000"/>
      <c r="L116" s="1000"/>
    </row>
    <row r="117" spans="2:12" ht="30" customHeight="1" thickBot="1" x14ac:dyDescent="0.3">
      <c r="B117" s="1007"/>
      <c r="C117" s="1008"/>
      <c r="D117" s="1008"/>
      <c r="E117" s="1008"/>
      <c r="F117" s="1008"/>
      <c r="G117" s="1009"/>
      <c r="H117" s="1074"/>
      <c r="I117" s="1000"/>
      <c r="J117" s="1000"/>
      <c r="K117" s="1000"/>
      <c r="L117" s="1000"/>
    </row>
    <row r="118" spans="2:12" ht="15.75" customHeight="1" x14ac:dyDescent="0.25">
      <c r="B118" s="1065"/>
      <c r="C118" s="1066"/>
      <c r="D118" s="1066"/>
      <c r="E118" s="1066"/>
      <c r="F118" s="1066"/>
      <c r="G118" s="1067"/>
      <c r="H118" s="1065"/>
      <c r="I118" s="1066"/>
      <c r="J118" s="1066"/>
      <c r="K118" s="1066"/>
      <c r="L118" s="1067"/>
    </row>
    <row r="119" spans="2:12" x14ac:dyDescent="0.25">
      <c r="B119" s="1068"/>
      <c r="C119" s="1069"/>
      <c r="D119" s="1069"/>
      <c r="E119" s="1069"/>
      <c r="F119" s="1069"/>
      <c r="G119" s="1070"/>
      <c r="H119" s="1068"/>
      <c r="I119" s="1069"/>
      <c r="J119" s="1069"/>
      <c r="K119" s="1069"/>
      <c r="L119" s="1070"/>
    </row>
    <row r="120" spans="2:12" x14ac:dyDescent="0.25">
      <c r="B120" s="1068"/>
      <c r="C120" s="1069"/>
      <c r="D120" s="1069"/>
      <c r="E120" s="1069"/>
      <c r="F120" s="1069"/>
      <c r="G120" s="1070"/>
      <c r="H120" s="1068"/>
      <c r="I120" s="1069"/>
      <c r="J120" s="1069"/>
      <c r="K120" s="1069"/>
      <c r="L120" s="1070"/>
    </row>
    <row r="121" spans="2:12" x14ac:dyDescent="0.25">
      <c r="B121" s="1068"/>
      <c r="C121" s="1069"/>
      <c r="D121" s="1069"/>
      <c r="E121" s="1069"/>
      <c r="F121" s="1069"/>
      <c r="G121" s="1070"/>
      <c r="H121" s="1068"/>
      <c r="I121" s="1069"/>
      <c r="J121" s="1069"/>
      <c r="K121" s="1069"/>
      <c r="L121" s="1070"/>
    </row>
    <row r="122" spans="2:12" x14ac:dyDescent="0.25">
      <c r="B122" s="1068"/>
      <c r="C122" s="1069"/>
      <c r="D122" s="1069"/>
      <c r="E122" s="1069"/>
      <c r="F122" s="1069"/>
      <c r="G122" s="1070"/>
      <c r="H122" s="1068"/>
      <c r="I122" s="1069"/>
      <c r="J122" s="1069"/>
      <c r="K122" s="1069"/>
      <c r="L122" s="1070"/>
    </row>
    <row r="123" spans="2:12" x14ac:dyDescent="0.25">
      <c r="B123" s="1068"/>
      <c r="C123" s="1069"/>
      <c r="D123" s="1069"/>
      <c r="E123" s="1069"/>
      <c r="F123" s="1069"/>
      <c r="G123" s="1070"/>
      <c r="H123" s="1068"/>
      <c r="I123" s="1069"/>
      <c r="J123" s="1069"/>
      <c r="K123" s="1069"/>
      <c r="L123" s="1070"/>
    </row>
    <row r="124" spans="2:12" x14ac:dyDescent="0.25">
      <c r="B124" s="1068"/>
      <c r="C124" s="1069"/>
      <c r="D124" s="1069"/>
      <c r="E124" s="1069"/>
      <c r="F124" s="1069"/>
      <c r="G124" s="1070"/>
      <c r="H124" s="1068"/>
      <c r="I124" s="1069"/>
      <c r="J124" s="1069"/>
      <c r="K124" s="1069"/>
      <c r="L124" s="1070"/>
    </row>
    <row r="125" spans="2:12" x14ac:dyDescent="0.25">
      <c r="B125" s="1068"/>
      <c r="C125" s="1069"/>
      <c r="D125" s="1069"/>
      <c r="E125" s="1069"/>
      <c r="F125" s="1069"/>
      <c r="G125" s="1070"/>
      <c r="H125" s="1068"/>
      <c r="I125" s="1069"/>
      <c r="J125" s="1069"/>
      <c r="K125" s="1069"/>
      <c r="L125" s="1070"/>
    </row>
    <row r="126" spans="2:12" x14ac:dyDescent="0.25">
      <c r="B126" s="1068"/>
      <c r="C126" s="1069"/>
      <c r="D126" s="1069"/>
      <c r="E126" s="1069"/>
      <c r="F126" s="1069"/>
      <c r="G126" s="1070"/>
      <c r="H126" s="1068"/>
      <c r="I126" s="1069"/>
      <c r="J126" s="1069"/>
      <c r="K126" s="1069"/>
      <c r="L126" s="1070"/>
    </row>
    <row r="127" spans="2:12" x14ac:dyDescent="0.25">
      <c r="B127" s="1068"/>
      <c r="C127" s="1069"/>
      <c r="D127" s="1069"/>
      <c r="E127" s="1069"/>
      <c r="F127" s="1069"/>
      <c r="G127" s="1070"/>
      <c r="H127" s="1068"/>
      <c r="I127" s="1069"/>
      <c r="J127" s="1069"/>
      <c r="K127" s="1069"/>
      <c r="L127" s="1070"/>
    </row>
    <row r="128" spans="2:12" x14ac:dyDescent="0.25">
      <c r="B128" s="1068"/>
      <c r="C128" s="1069"/>
      <c r="D128" s="1069"/>
      <c r="E128" s="1069"/>
      <c r="F128" s="1069"/>
      <c r="G128" s="1070"/>
      <c r="H128" s="1068"/>
      <c r="I128" s="1069"/>
      <c r="J128" s="1069"/>
      <c r="K128" s="1069"/>
      <c r="L128" s="1070"/>
    </row>
    <row r="129" spans="2:12" x14ac:dyDescent="0.25">
      <c r="B129" s="1068"/>
      <c r="C129" s="1069"/>
      <c r="D129" s="1069"/>
      <c r="E129" s="1069"/>
      <c r="F129" s="1069"/>
      <c r="G129" s="1070"/>
      <c r="H129" s="1068"/>
      <c r="I129" s="1069"/>
      <c r="J129" s="1069"/>
      <c r="K129" s="1069"/>
      <c r="L129" s="1070"/>
    </row>
    <row r="130" spans="2:12" x14ac:dyDescent="0.25">
      <c r="B130" s="1068"/>
      <c r="C130" s="1069"/>
      <c r="D130" s="1069"/>
      <c r="E130" s="1069"/>
      <c r="F130" s="1069"/>
      <c r="G130" s="1070"/>
      <c r="H130" s="1068"/>
      <c r="I130" s="1069"/>
      <c r="J130" s="1069"/>
      <c r="K130" s="1069"/>
      <c r="L130" s="1070"/>
    </row>
    <row r="131" spans="2:12" ht="15.75" thickBot="1" x14ac:dyDescent="0.3">
      <c r="B131" s="1071"/>
      <c r="C131" s="1072"/>
      <c r="D131" s="1072"/>
      <c r="E131" s="1072"/>
      <c r="F131" s="1072"/>
      <c r="G131" s="1073"/>
      <c r="H131" s="1071"/>
      <c r="I131" s="1072"/>
      <c r="J131" s="1072"/>
      <c r="K131" s="1072"/>
      <c r="L131" s="1073"/>
    </row>
    <row r="132" spans="2:12" x14ac:dyDescent="0.25">
      <c r="B132" s="1004" t="s">
        <v>1115</v>
      </c>
      <c r="C132" s="1005"/>
      <c r="D132" s="1005"/>
      <c r="E132" s="1005"/>
      <c r="F132" s="1005"/>
      <c r="G132" s="1006"/>
      <c r="H132" s="1074" t="s">
        <v>1116</v>
      </c>
      <c r="I132" s="1000"/>
      <c r="J132" s="1000"/>
      <c r="K132" s="1000"/>
      <c r="L132" s="1000"/>
    </row>
    <row r="133" spans="2:12" ht="30" customHeight="1" thickBot="1" x14ac:dyDescent="0.3">
      <c r="B133" s="1007"/>
      <c r="C133" s="1008"/>
      <c r="D133" s="1008"/>
      <c r="E133" s="1008"/>
      <c r="F133" s="1008"/>
      <c r="G133" s="1009"/>
      <c r="H133" s="1074"/>
      <c r="I133" s="1000"/>
      <c r="J133" s="1000"/>
      <c r="K133" s="1000"/>
      <c r="L133" s="1000"/>
    </row>
    <row r="134" spans="2:12" ht="15.75" customHeight="1" x14ac:dyDescent="0.25">
      <c r="B134" s="1065"/>
      <c r="C134" s="1066"/>
      <c r="D134" s="1066"/>
      <c r="E134" s="1066"/>
      <c r="F134" s="1066"/>
      <c r="G134" s="1067"/>
      <c r="H134" s="1065"/>
      <c r="I134" s="1066"/>
      <c r="J134" s="1066"/>
      <c r="K134" s="1066"/>
      <c r="L134" s="1067"/>
    </row>
    <row r="135" spans="2:12" x14ac:dyDescent="0.25">
      <c r="B135" s="1068"/>
      <c r="C135" s="1069"/>
      <c r="D135" s="1069"/>
      <c r="E135" s="1069"/>
      <c r="F135" s="1069"/>
      <c r="G135" s="1070"/>
      <c r="H135" s="1068"/>
      <c r="I135" s="1069"/>
      <c r="J135" s="1069"/>
      <c r="K135" s="1069"/>
      <c r="L135" s="1070"/>
    </row>
    <row r="136" spans="2:12" x14ac:dyDescent="0.25">
      <c r="B136" s="1068"/>
      <c r="C136" s="1069"/>
      <c r="D136" s="1069"/>
      <c r="E136" s="1069"/>
      <c r="F136" s="1069"/>
      <c r="G136" s="1070"/>
      <c r="H136" s="1068"/>
      <c r="I136" s="1069"/>
      <c r="J136" s="1069"/>
      <c r="K136" s="1069"/>
      <c r="L136" s="1070"/>
    </row>
    <row r="137" spans="2:12" x14ac:dyDescent="0.25">
      <c r="B137" s="1068"/>
      <c r="C137" s="1069"/>
      <c r="D137" s="1069"/>
      <c r="E137" s="1069"/>
      <c r="F137" s="1069"/>
      <c r="G137" s="1070"/>
      <c r="H137" s="1068"/>
      <c r="I137" s="1069"/>
      <c r="J137" s="1069"/>
      <c r="K137" s="1069"/>
      <c r="L137" s="1070"/>
    </row>
    <row r="138" spans="2:12" x14ac:dyDescent="0.25">
      <c r="B138" s="1068"/>
      <c r="C138" s="1069"/>
      <c r="D138" s="1069"/>
      <c r="E138" s="1069"/>
      <c r="F138" s="1069"/>
      <c r="G138" s="1070"/>
      <c r="H138" s="1068"/>
      <c r="I138" s="1069"/>
      <c r="J138" s="1069"/>
      <c r="K138" s="1069"/>
      <c r="L138" s="1070"/>
    </row>
    <row r="139" spans="2:12" x14ac:dyDescent="0.25">
      <c r="B139" s="1068"/>
      <c r="C139" s="1069"/>
      <c r="D139" s="1069"/>
      <c r="E139" s="1069"/>
      <c r="F139" s="1069"/>
      <c r="G139" s="1070"/>
      <c r="H139" s="1068"/>
      <c r="I139" s="1069"/>
      <c r="J139" s="1069"/>
      <c r="K139" s="1069"/>
      <c r="L139" s="1070"/>
    </row>
    <row r="140" spans="2:12" x14ac:dyDescent="0.25">
      <c r="B140" s="1068"/>
      <c r="C140" s="1069"/>
      <c r="D140" s="1069"/>
      <c r="E140" s="1069"/>
      <c r="F140" s="1069"/>
      <c r="G140" s="1070"/>
      <c r="H140" s="1068"/>
      <c r="I140" s="1069"/>
      <c r="J140" s="1069"/>
      <c r="K140" s="1069"/>
      <c r="L140" s="1070"/>
    </row>
    <row r="141" spans="2:12" x14ac:dyDescent="0.25">
      <c r="B141" s="1068"/>
      <c r="C141" s="1069"/>
      <c r="D141" s="1069"/>
      <c r="E141" s="1069"/>
      <c r="F141" s="1069"/>
      <c r="G141" s="1070"/>
      <c r="H141" s="1068"/>
      <c r="I141" s="1069"/>
      <c r="J141" s="1069"/>
      <c r="K141" s="1069"/>
      <c r="L141" s="1070"/>
    </row>
    <row r="142" spans="2:12" x14ac:dyDescent="0.25">
      <c r="B142" s="1068"/>
      <c r="C142" s="1069"/>
      <c r="D142" s="1069"/>
      <c r="E142" s="1069"/>
      <c r="F142" s="1069"/>
      <c r="G142" s="1070"/>
      <c r="H142" s="1068"/>
      <c r="I142" s="1069"/>
      <c r="J142" s="1069"/>
      <c r="K142" s="1069"/>
      <c r="L142" s="1070"/>
    </row>
    <row r="143" spans="2:12" x14ac:dyDescent="0.25">
      <c r="B143" s="1068"/>
      <c r="C143" s="1069"/>
      <c r="D143" s="1069"/>
      <c r="E143" s="1069"/>
      <c r="F143" s="1069"/>
      <c r="G143" s="1070"/>
      <c r="H143" s="1068"/>
      <c r="I143" s="1069"/>
      <c r="J143" s="1069"/>
      <c r="K143" s="1069"/>
      <c r="L143" s="1070"/>
    </row>
    <row r="144" spans="2:12" x14ac:dyDescent="0.25">
      <c r="B144" s="1068"/>
      <c r="C144" s="1069"/>
      <c r="D144" s="1069"/>
      <c r="E144" s="1069"/>
      <c r="F144" s="1069"/>
      <c r="G144" s="1070"/>
      <c r="H144" s="1068"/>
      <c r="I144" s="1069"/>
      <c r="J144" s="1069"/>
      <c r="K144" s="1069"/>
      <c r="L144" s="1070"/>
    </row>
    <row r="145" spans="2:12" x14ac:dyDescent="0.25">
      <c r="B145" s="1068"/>
      <c r="C145" s="1069"/>
      <c r="D145" s="1069"/>
      <c r="E145" s="1069"/>
      <c r="F145" s="1069"/>
      <c r="G145" s="1070"/>
      <c r="H145" s="1068"/>
      <c r="I145" s="1069"/>
      <c r="J145" s="1069"/>
      <c r="K145" s="1069"/>
      <c r="L145" s="1070"/>
    </row>
    <row r="146" spans="2:12" x14ac:dyDescent="0.25">
      <c r="B146" s="1068"/>
      <c r="C146" s="1069"/>
      <c r="D146" s="1069"/>
      <c r="E146" s="1069"/>
      <c r="F146" s="1069"/>
      <c r="G146" s="1070"/>
      <c r="H146" s="1068"/>
      <c r="I146" s="1069"/>
      <c r="J146" s="1069"/>
      <c r="K146" s="1069"/>
      <c r="L146" s="1070"/>
    </row>
    <row r="147" spans="2:12" ht="15.75" thickBot="1" x14ac:dyDescent="0.3">
      <c r="B147" s="1071"/>
      <c r="C147" s="1072"/>
      <c r="D147" s="1072"/>
      <c r="E147" s="1072"/>
      <c r="F147" s="1072"/>
      <c r="G147" s="1073"/>
      <c r="H147" s="1071"/>
      <c r="I147" s="1072"/>
      <c r="J147" s="1072"/>
      <c r="K147" s="1072"/>
      <c r="L147" s="1073"/>
    </row>
    <row r="148" spans="2:12" x14ac:dyDescent="0.25">
      <c r="B148" s="1004" t="s">
        <v>1117</v>
      </c>
      <c r="C148" s="1005"/>
      <c r="D148" s="1005"/>
      <c r="E148" s="1005"/>
      <c r="F148" s="1005"/>
      <c r="G148" s="1006"/>
      <c r="H148" s="1074" t="s">
        <v>1118</v>
      </c>
      <c r="I148" s="1000"/>
      <c r="J148" s="1000"/>
      <c r="K148" s="1000"/>
      <c r="L148" s="1000"/>
    </row>
    <row r="149" spans="2:12" ht="30" customHeight="1" thickBot="1" x14ac:dyDescent="0.3">
      <c r="B149" s="1007"/>
      <c r="C149" s="1008"/>
      <c r="D149" s="1008"/>
      <c r="E149" s="1008"/>
      <c r="F149" s="1008"/>
      <c r="G149" s="1009"/>
      <c r="H149" s="1074"/>
      <c r="I149" s="1000"/>
      <c r="J149" s="1000"/>
      <c r="K149" s="1000"/>
      <c r="L149" s="1000"/>
    </row>
    <row r="150" spans="2:12" ht="15.75" customHeight="1" x14ac:dyDescent="0.25">
      <c r="B150" s="1065"/>
      <c r="C150" s="1066"/>
      <c r="D150" s="1066"/>
      <c r="E150" s="1066"/>
      <c r="F150" s="1066"/>
      <c r="G150" s="1067"/>
      <c r="H150" s="1065"/>
      <c r="I150" s="1066"/>
      <c r="J150" s="1066"/>
      <c r="K150" s="1066"/>
      <c r="L150" s="1067"/>
    </row>
    <row r="151" spans="2:12" x14ac:dyDescent="0.25">
      <c r="B151" s="1068"/>
      <c r="C151" s="1069"/>
      <c r="D151" s="1069"/>
      <c r="E151" s="1069"/>
      <c r="F151" s="1069"/>
      <c r="G151" s="1070"/>
      <c r="H151" s="1068"/>
      <c r="I151" s="1069"/>
      <c r="J151" s="1069"/>
      <c r="K151" s="1069"/>
      <c r="L151" s="1070"/>
    </row>
    <row r="152" spans="2:12" x14ac:dyDescent="0.25">
      <c r="B152" s="1068"/>
      <c r="C152" s="1069"/>
      <c r="D152" s="1069"/>
      <c r="E152" s="1069"/>
      <c r="F152" s="1069"/>
      <c r="G152" s="1070"/>
      <c r="H152" s="1068"/>
      <c r="I152" s="1069"/>
      <c r="J152" s="1069"/>
      <c r="K152" s="1069"/>
      <c r="L152" s="1070"/>
    </row>
    <row r="153" spans="2:12" x14ac:dyDescent="0.25">
      <c r="B153" s="1068"/>
      <c r="C153" s="1069"/>
      <c r="D153" s="1069"/>
      <c r="E153" s="1069"/>
      <c r="F153" s="1069"/>
      <c r="G153" s="1070"/>
      <c r="H153" s="1068"/>
      <c r="I153" s="1069"/>
      <c r="J153" s="1069"/>
      <c r="K153" s="1069"/>
      <c r="L153" s="1070"/>
    </row>
    <row r="154" spans="2:12" x14ac:dyDescent="0.25">
      <c r="B154" s="1068"/>
      <c r="C154" s="1069"/>
      <c r="D154" s="1069"/>
      <c r="E154" s="1069"/>
      <c r="F154" s="1069"/>
      <c r="G154" s="1070"/>
      <c r="H154" s="1068"/>
      <c r="I154" s="1069"/>
      <c r="J154" s="1069"/>
      <c r="K154" s="1069"/>
      <c r="L154" s="1070"/>
    </row>
    <row r="155" spans="2:12" x14ac:dyDescent="0.25">
      <c r="B155" s="1068"/>
      <c r="C155" s="1069"/>
      <c r="D155" s="1069"/>
      <c r="E155" s="1069"/>
      <c r="F155" s="1069"/>
      <c r="G155" s="1070"/>
      <c r="H155" s="1068"/>
      <c r="I155" s="1069"/>
      <c r="J155" s="1069"/>
      <c r="K155" s="1069"/>
      <c r="L155" s="1070"/>
    </row>
    <row r="156" spans="2:12" x14ac:dyDescent="0.25">
      <c r="B156" s="1068"/>
      <c r="C156" s="1069"/>
      <c r="D156" s="1069"/>
      <c r="E156" s="1069"/>
      <c r="F156" s="1069"/>
      <c r="G156" s="1070"/>
      <c r="H156" s="1068"/>
      <c r="I156" s="1069"/>
      <c r="J156" s="1069"/>
      <c r="K156" s="1069"/>
      <c r="L156" s="1070"/>
    </row>
    <row r="157" spans="2:12" x14ac:dyDescent="0.25">
      <c r="B157" s="1068"/>
      <c r="C157" s="1069"/>
      <c r="D157" s="1069"/>
      <c r="E157" s="1069"/>
      <c r="F157" s="1069"/>
      <c r="G157" s="1070"/>
      <c r="H157" s="1068"/>
      <c r="I157" s="1069"/>
      <c r="J157" s="1069"/>
      <c r="K157" s="1069"/>
      <c r="L157" s="1070"/>
    </row>
    <row r="158" spans="2:12" x14ac:dyDescent="0.25">
      <c r="B158" s="1068"/>
      <c r="C158" s="1069"/>
      <c r="D158" s="1069"/>
      <c r="E158" s="1069"/>
      <c r="F158" s="1069"/>
      <c r="G158" s="1070"/>
      <c r="H158" s="1068"/>
      <c r="I158" s="1069"/>
      <c r="J158" s="1069"/>
      <c r="K158" s="1069"/>
      <c r="L158" s="1070"/>
    </row>
    <row r="159" spans="2:12" x14ac:dyDescent="0.25">
      <c r="B159" s="1068"/>
      <c r="C159" s="1069"/>
      <c r="D159" s="1069"/>
      <c r="E159" s="1069"/>
      <c r="F159" s="1069"/>
      <c r="G159" s="1070"/>
      <c r="H159" s="1068"/>
      <c r="I159" s="1069"/>
      <c r="J159" s="1069"/>
      <c r="K159" s="1069"/>
      <c r="L159" s="1070"/>
    </row>
    <row r="160" spans="2:12" x14ac:dyDescent="0.25">
      <c r="B160" s="1068"/>
      <c r="C160" s="1069"/>
      <c r="D160" s="1069"/>
      <c r="E160" s="1069"/>
      <c r="F160" s="1069"/>
      <c r="G160" s="1070"/>
      <c r="H160" s="1068"/>
      <c r="I160" s="1069"/>
      <c r="J160" s="1069"/>
      <c r="K160" s="1069"/>
      <c r="L160" s="1070"/>
    </row>
    <row r="161" spans="2:12" x14ac:dyDescent="0.25">
      <c r="B161" s="1068"/>
      <c r="C161" s="1069"/>
      <c r="D161" s="1069"/>
      <c r="E161" s="1069"/>
      <c r="F161" s="1069"/>
      <c r="G161" s="1070"/>
      <c r="H161" s="1068"/>
      <c r="I161" s="1069"/>
      <c r="J161" s="1069"/>
      <c r="K161" s="1069"/>
      <c r="L161" s="1070"/>
    </row>
    <row r="162" spans="2:12" x14ac:dyDescent="0.25">
      <c r="B162" s="1068"/>
      <c r="C162" s="1069"/>
      <c r="D162" s="1069"/>
      <c r="E162" s="1069"/>
      <c r="F162" s="1069"/>
      <c r="G162" s="1070"/>
      <c r="H162" s="1068"/>
      <c r="I162" s="1069"/>
      <c r="J162" s="1069"/>
      <c r="K162" s="1069"/>
      <c r="L162" s="1070"/>
    </row>
    <row r="163" spans="2:12" ht="15.75" thickBot="1" x14ac:dyDescent="0.3">
      <c r="B163" s="1071"/>
      <c r="C163" s="1072"/>
      <c r="D163" s="1072"/>
      <c r="E163" s="1072"/>
      <c r="F163" s="1072"/>
      <c r="G163" s="1073"/>
      <c r="H163" s="1071"/>
      <c r="I163" s="1072"/>
      <c r="J163" s="1072"/>
      <c r="K163" s="1072"/>
      <c r="L163" s="1073"/>
    </row>
    <row r="164" spans="2:12" x14ac:dyDescent="0.25">
      <c r="B164" s="1004" t="s">
        <v>1119</v>
      </c>
      <c r="C164" s="1005"/>
      <c r="D164" s="1005"/>
      <c r="E164" s="1005"/>
      <c r="F164" s="1005"/>
      <c r="G164" s="1006"/>
      <c r="H164" s="1074" t="s">
        <v>999</v>
      </c>
      <c r="I164" s="1000"/>
      <c r="J164" s="1000"/>
      <c r="K164" s="1000"/>
      <c r="L164" s="1000"/>
    </row>
    <row r="165" spans="2:12" ht="30" customHeight="1" thickBot="1" x14ac:dyDescent="0.3">
      <c r="B165" s="1007"/>
      <c r="C165" s="1008"/>
      <c r="D165" s="1008"/>
      <c r="E165" s="1008"/>
      <c r="F165" s="1008"/>
      <c r="G165" s="1009"/>
      <c r="H165" s="1074"/>
      <c r="I165" s="1000"/>
      <c r="J165" s="1000"/>
      <c r="K165" s="1000"/>
      <c r="L165" s="1000"/>
    </row>
  </sheetData>
  <mergeCells count="47">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50:G163"/>
    <mergeCell ref="H150:L163"/>
    <mergeCell ref="B164:G165"/>
    <mergeCell ref="H164:L165"/>
    <mergeCell ref="B132:G133"/>
    <mergeCell ref="H132:L133"/>
    <mergeCell ref="B134:G147"/>
    <mergeCell ref="H134:L147"/>
    <mergeCell ref="B148:G149"/>
    <mergeCell ref="H148:L149"/>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33"/>
  <sheetViews>
    <sheetView topLeftCell="A2" zoomScale="85" zoomScaleNormal="85" workbookViewId="0">
      <selection activeCell="L536" sqref="L536"/>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80" t="s">
        <v>327</v>
      </c>
      <c r="B1" s="981"/>
      <c r="C1" s="981"/>
      <c r="D1" s="981"/>
      <c r="E1" s="981"/>
      <c r="F1" s="981"/>
      <c r="G1" s="981"/>
      <c r="H1" s="981"/>
      <c r="I1" s="981"/>
      <c r="J1" s="981"/>
      <c r="K1" s="982"/>
    </row>
    <row r="2" spans="1:11" ht="28.5" customHeight="1" x14ac:dyDescent="0.25">
      <c r="A2" s="983"/>
      <c r="B2" s="984"/>
      <c r="C2" s="984"/>
      <c r="D2" s="984"/>
      <c r="E2" s="984"/>
      <c r="F2" s="984"/>
      <c r="G2" s="984"/>
      <c r="H2" s="984"/>
      <c r="I2" s="984"/>
      <c r="J2" s="984"/>
      <c r="K2" s="985"/>
    </row>
    <row r="3" spans="1:11" x14ac:dyDescent="0.25">
      <c r="A3" s="986" t="s">
        <v>366</v>
      </c>
      <c r="B3" s="987"/>
      <c r="C3" s="987"/>
      <c r="D3" s="988"/>
      <c r="E3" s="151">
        <v>44098</v>
      </c>
      <c r="F3" s="986" t="s">
        <v>367</v>
      </c>
      <c r="G3" s="987"/>
      <c r="H3" s="988"/>
      <c r="I3" s="1057">
        <v>44104</v>
      </c>
      <c r="J3" s="987"/>
      <c r="K3" s="988"/>
    </row>
    <row r="4" spans="1:11" ht="24" x14ac:dyDescent="0.25">
      <c r="A4" s="992" t="s">
        <v>326</v>
      </c>
      <c r="B4" s="993"/>
      <c r="C4" s="993"/>
      <c r="D4" s="993"/>
      <c r="E4" s="993"/>
      <c r="F4" s="993"/>
      <c r="G4" s="994"/>
      <c r="H4" s="187" t="s">
        <v>581</v>
      </c>
      <c r="I4" s="187" t="s">
        <v>2</v>
      </c>
      <c r="J4" s="998" t="s">
        <v>0</v>
      </c>
      <c r="K4" s="999"/>
    </row>
    <row r="5" spans="1:11" ht="24.75" thickBot="1" x14ac:dyDescent="0.3">
      <c r="A5" s="995"/>
      <c r="B5" s="996"/>
      <c r="C5" s="996"/>
      <c r="D5" s="996"/>
      <c r="E5" s="996"/>
      <c r="F5" s="996"/>
      <c r="G5" s="997"/>
      <c r="H5" s="186" t="s">
        <v>582</v>
      </c>
      <c r="I5" s="187">
        <v>2</v>
      </c>
      <c r="J5" s="998" t="s">
        <v>368</v>
      </c>
      <c r="K5" s="999"/>
    </row>
    <row r="6" spans="1:11" ht="15.75" hidden="1" thickBot="1" x14ac:dyDescent="0.3">
      <c r="A6" s="977" t="s">
        <v>537</v>
      </c>
      <c r="B6" s="978"/>
      <c r="C6" s="978"/>
      <c r="D6" s="978"/>
      <c r="E6" s="978"/>
      <c r="F6" s="979"/>
      <c r="G6" s="977" t="s">
        <v>538</v>
      </c>
      <c r="H6" s="978"/>
      <c r="I6" s="978"/>
      <c r="J6" s="978"/>
      <c r="K6" s="979"/>
    </row>
    <row r="7" spans="1:11" ht="15.75" hidden="1" thickBot="1" x14ac:dyDescent="0.3">
      <c r="A7" s="977"/>
      <c r="B7" s="978"/>
      <c r="C7" s="978"/>
      <c r="D7" s="978"/>
      <c r="E7" s="978"/>
      <c r="F7" s="979"/>
      <c r="G7" s="977"/>
      <c r="H7" s="978"/>
      <c r="I7" s="978"/>
      <c r="J7" s="978"/>
      <c r="K7" s="979"/>
    </row>
    <row r="8" spans="1:11" ht="15.75" hidden="1" thickBot="1" x14ac:dyDescent="0.3">
      <c r="A8" s="977"/>
      <c r="B8" s="978"/>
      <c r="C8" s="978"/>
      <c r="D8" s="978"/>
      <c r="E8" s="978"/>
      <c r="F8" s="979"/>
      <c r="G8" s="977"/>
      <c r="H8" s="978"/>
      <c r="I8" s="978"/>
      <c r="J8" s="978"/>
      <c r="K8" s="979"/>
    </row>
    <row r="9" spans="1:11" ht="15.75" hidden="1" thickBot="1" x14ac:dyDescent="0.3">
      <c r="A9" s="977"/>
      <c r="B9" s="978"/>
      <c r="C9" s="978"/>
      <c r="D9" s="978"/>
      <c r="E9" s="978"/>
      <c r="F9" s="979"/>
      <c r="G9" s="977"/>
      <c r="H9" s="978"/>
      <c r="I9" s="978"/>
      <c r="J9" s="978"/>
      <c r="K9" s="979"/>
    </row>
    <row r="10" spans="1:11" ht="15.75" hidden="1" thickBot="1" x14ac:dyDescent="0.3">
      <c r="A10" s="977"/>
      <c r="B10" s="978"/>
      <c r="C10" s="978"/>
      <c r="D10" s="978"/>
      <c r="E10" s="978"/>
      <c r="F10" s="979"/>
      <c r="G10" s="977"/>
      <c r="H10" s="978"/>
      <c r="I10" s="978"/>
      <c r="J10" s="978"/>
      <c r="K10" s="979"/>
    </row>
    <row r="11" spans="1:11" ht="15.75" hidden="1" thickBot="1" x14ac:dyDescent="0.3">
      <c r="A11" s="977"/>
      <c r="B11" s="978"/>
      <c r="C11" s="978"/>
      <c r="D11" s="978"/>
      <c r="E11" s="978"/>
      <c r="F11" s="979"/>
      <c r="G11" s="977"/>
      <c r="H11" s="978"/>
      <c r="I11" s="978"/>
      <c r="J11" s="978"/>
      <c r="K11" s="979"/>
    </row>
    <row r="12" spans="1:11" ht="15.75" hidden="1" thickBot="1" x14ac:dyDescent="0.3">
      <c r="A12" s="977"/>
      <c r="B12" s="978"/>
      <c r="C12" s="978"/>
      <c r="D12" s="978"/>
      <c r="E12" s="978"/>
      <c r="F12" s="979"/>
      <c r="G12" s="977"/>
      <c r="H12" s="978"/>
      <c r="I12" s="978"/>
      <c r="J12" s="978"/>
      <c r="K12" s="979"/>
    </row>
    <row r="13" spans="1:11" ht="15.75" hidden="1" thickBot="1" x14ac:dyDescent="0.3">
      <c r="A13" s="977"/>
      <c r="B13" s="978"/>
      <c r="C13" s="978"/>
      <c r="D13" s="978"/>
      <c r="E13" s="978"/>
      <c r="F13" s="979"/>
      <c r="G13" s="977"/>
      <c r="H13" s="978"/>
      <c r="I13" s="978"/>
      <c r="J13" s="978"/>
      <c r="K13" s="979"/>
    </row>
    <row r="14" spans="1:11" ht="15.75" hidden="1" thickBot="1" x14ac:dyDescent="0.3">
      <c r="A14" s="977"/>
      <c r="B14" s="978"/>
      <c r="C14" s="978"/>
      <c r="D14" s="978"/>
      <c r="E14" s="978"/>
      <c r="F14" s="979"/>
      <c r="G14" s="977"/>
      <c r="H14" s="978"/>
      <c r="I14" s="978"/>
      <c r="J14" s="978"/>
      <c r="K14" s="979"/>
    </row>
    <row r="15" spans="1:11" ht="15.75" hidden="1" thickBot="1" x14ac:dyDescent="0.3">
      <c r="A15" s="977"/>
      <c r="B15" s="978"/>
      <c r="C15" s="978"/>
      <c r="D15" s="978"/>
      <c r="E15" s="978"/>
      <c r="F15" s="979"/>
      <c r="G15" s="977"/>
      <c r="H15" s="978"/>
      <c r="I15" s="978"/>
      <c r="J15" s="978"/>
      <c r="K15" s="979"/>
    </row>
    <row r="16" spans="1:11" ht="15.75" hidden="1" thickBot="1" x14ac:dyDescent="0.3">
      <c r="A16" s="977"/>
      <c r="B16" s="978"/>
      <c r="C16" s="978"/>
      <c r="D16" s="978"/>
      <c r="E16" s="978"/>
      <c r="F16" s="979"/>
      <c r="G16" s="977"/>
      <c r="H16" s="978"/>
      <c r="I16" s="978"/>
      <c r="J16" s="978"/>
      <c r="K16" s="979"/>
    </row>
    <row r="17" spans="1:11" ht="15.75" hidden="1" thickBot="1" x14ac:dyDescent="0.3">
      <c r="A17" s="977"/>
      <c r="B17" s="978"/>
      <c r="C17" s="978"/>
      <c r="D17" s="978"/>
      <c r="E17" s="978"/>
      <c r="F17" s="979"/>
      <c r="G17" s="977"/>
      <c r="H17" s="978"/>
      <c r="I17" s="978"/>
      <c r="J17" s="978"/>
      <c r="K17" s="979"/>
    </row>
    <row r="18" spans="1:11" ht="15.75" hidden="1" thickBot="1" x14ac:dyDescent="0.3">
      <c r="A18" s="977"/>
      <c r="B18" s="978"/>
      <c r="C18" s="978"/>
      <c r="D18" s="978"/>
      <c r="E18" s="978"/>
      <c r="F18" s="979"/>
      <c r="G18" s="977"/>
      <c r="H18" s="978"/>
      <c r="I18" s="978"/>
      <c r="J18" s="978"/>
      <c r="K18" s="979"/>
    </row>
    <row r="19" spans="1:11" ht="15.75" hidden="1" thickBot="1" x14ac:dyDescent="0.3">
      <c r="A19" s="977"/>
      <c r="B19" s="978"/>
      <c r="C19" s="978"/>
      <c r="D19" s="978"/>
      <c r="E19" s="978"/>
      <c r="F19" s="979"/>
      <c r="G19" s="977"/>
      <c r="H19" s="978"/>
      <c r="I19" s="978"/>
      <c r="J19" s="978"/>
      <c r="K19" s="979"/>
    </row>
    <row r="20" spans="1:11" ht="15.75" hidden="1" thickBot="1" x14ac:dyDescent="0.3">
      <c r="A20" s="1012" t="s">
        <v>654</v>
      </c>
      <c r="B20" s="1013"/>
      <c r="C20" s="1013"/>
      <c r="D20" s="1013"/>
      <c r="E20" s="1013"/>
      <c r="F20" s="1014"/>
      <c r="G20" s="1018" t="s">
        <v>673</v>
      </c>
      <c r="H20" s="1019"/>
      <c r="I20" s="1019"/>
      <c r="J20" s="1019"/>
      <c r="K20" s="1020"/>
    </row>
    <row r="21" spans="1:11" ht="15.75" hidden="1" thickBot="1" x14ac:dyDescent="0.3">
      <c r="A21" s="1015"/>
      <c r="B21" s="1016"/>
      <c r="C21" s="1016"/>
      <c r="D21" s="1016"/>
      <c r="E21" s="1016"/>
      <c r="F21" s="1017"/>
      <c r="G21" s="1021"/>
      <c r="H21" s="1022"/>
      <c r="I21" s="1022"/>
      <c r="J21" s="1022"/>
      <c r="K21" s="1023"/>
    </row>
    <row r="22" spans="1:11" ht="15.75" hidden="1" thickBot="1" x14ac:dyDescent="0.3">
      <c r="A22" s="974" t="s">
        <v>595</v>
      </c>
      <c r="B22" s="975"/>
      <c r="C22" s="975"/>
      <c r="D22" s="975"/>
      <c r="E22" s="975"/>
      <c r="F22" s="976"/>
      <c r="G22" s="974" t="s">
        <v>596</v>
      </c>
      <c r="H22" s="975"/>
      <c r="I22" s="975"/>
      <c r="J22" s="975"/>
      <c r="K22" s="976"/>
    </row>
    <row r="23" spans="1:11" ht="15.75" hidden="1" thickBot="1" x14ac:dyDescent="0.3">
      <c r="A23" s="977"/>
      <c r="B23" s="978"/>
      <c r="C23" s="978"/>
      <c r="D23" s="978"/>
      <c r="E23" s="978"/>
      <c r="F23" s="979"/>
      <c r="G23" s="977"/>
      <c r="H23" s="978"/>
      <c r="I23" s="978"/>
      <c r="J23" s="978"/>
      <c r="K23" s="979"/>
    </row>
    <row r="24" spans="1:11" ht="15.75" hidden="1" thickBot="1" x14ac:dyDescent="0.3">
      <c r="A24" s="977"/>
      <c r="B24" s="978"/>
      <c r="C24" s="978"/>
      <c r="D24" s="978"/>
      <c r="E24" s="978"/>
      <c r="F24" s="979"/>
      <c r="G24" s="977"/>
      <c r="H24" s="978"/>
      <c r="I24" s="978"/>
      <c r="J24" s="978"/>
      <c r="K24" s="979"/>
    </row>
    <row r="25" spans="1:11" ht="15.75" hidden="1" thickBot="1" x14ac:dyDescent="0.3">
      <c r="A25" s="977"/>
      <c r="B25" s="978"/>
      <c r="C25" s="978"/>
      <c r="D25" s="978"/>
      <c r="E25" s="978"/>
      <c r="F25" s="979"/>
      <c r="G25" s="977"/>
      <c r="H25" s="978"/>
      <c r="I25" s="978"/>
      <c r="J25" s="978"/>
      <c r="K25" s="979"/>
    </row>
    <row r="26" spans="1:11" ht="15.75" hidden="1" thickBot="1" x14ac:dyDescent="0.3">
      <c r="A26" s="977"/>
      <c r="B26" s="978"/>
      <c r="C26" s="978"/>
      <c r="D26" s="978"/>
      <c r="E26" s="978"/>
      <c r="F26" s="979"/>
      <c r="G26" s="977"/>
      <c r="H26" s="978"/>
      <c r="I26" s="978"/>
      <c r="J26" s="978"/>
      <c r="K26" s="979"/>
    </row>
    <row r="27" spans="1:11" ht="15.75" hidden="1" thickBot="1" x14ac:dyDescent="0.3">
      <c r="A27" s="977"/>
      <c r="B27" s="978"/>
      <c r="C27" s="978"/>
      <c r="D27" s="978"/>
      <c r="E27" s="978"/>
      <c r="F27" s="979"/>
      <c r="G27" s="977"/>
      <c r="H27" s="978"/>
      <c r="I27" s="978"/>
      <c r="J27" s="978"/>
      <c r="K27" s="979"/>
    </row>
    <row r="28" spans="1:11" ht="15.75" hidden="1" thickBot="1" x14ac:dyDescent="0.3">
      <c r="A28" s="977"/>
      <c r="B28" s="978"/>
      <c r="C28" s="978"/>
      <c r="D28" s="978"/>
      <c r="E28" s="978"/>
      <c r="F28" s="979"/>
      <c r="G28" s="977"/>
      <c r="H28" s="978"/>
      <c r="I28" s="978"/>
      <c r="J28" s="978"/>
      <c r="K28" s="979"/>
    </row>
    <row r="29" spans="1:11" ht="15.75" hidden="1" thickBot="1" x14ac:dyDescent="0.3">
      <c r="A29" s="977"/>
      <c r="B29" s="978"/>
      <c r="C29" s="978"/>
      <c r="D29" s="978"/>
      <c r="E29" s="978"/>
      <c r="F29" s="979"/>
      <c r="G29" s="977"/>
      <c r="H29" s="978"/>
      <c r="I29" s="978"/>
      <c r="J29" s="978"/>
      <c r="K29" s="979"/>
    </row>
    <row r="30" spans="1:11" ht="15.75" hidden="1" thickBot="1" x14ac:dyDescent="0.3">
      <c r="A30" s="977"/>
      <c r="B30" s="978"/>
      <c r="C30" s="978"/>
      <c r="D30" s="978"/>
      <c r="E30" s="978"/>
      <c r="F30" s="979"/>
      <c r="G30" s="977"/>
      <c r="H30" s="978"/>
      <c r="I30" s="978"/>
      <c r="J30" s="978"/>
      <c r="K30" s="979"/>
    </row>
    <row r="31" spans="1:11" ht="15.75" hidden="1" thickBot="1" x14ac:dyDescent="0.3">
      <c r="A31" s="977"/>
      <c r="B31" s="978"/>
      <c r="C31" s="978"/>
      <c r="D31" s="978"/>
      <c r="E31" s="978"/>
      <c r="F31" s="979"/>
      <c r="G31" s="977"/>
      <c r="H31" s="978"/>
      <c r="I31" s="978"/>
      <c r="J31" s="978"/>
      <c r="K31" s="979"/>
    </row>
    <row r="32" spans="1:11" ht="15.75" hidden="1" thickBot="1" x14ac:dyDescent="0.3">
      <c r="A32" s="977"/>
      <c r="B32" s="978"/>
      <c r="C32" s="978"/>
      <c r="D32" s="978"/>
      <c r="E32" s="978"/>
      <c r="F32" s="979"/>
      <c r="G32" s="977"/>
      <c r="H32" s="978"/>
      <c r="I32" s="978"/>
      <c r="J32" s="978"/>
      <c r="K32" s="979"/>
    </row>
    <row r="33" spans="1:11" ht="15.75" hidden="1" thickBot="1" x14ac:dyDescent="0.3">
      <c r="A33" s="977"/>
      <c r="B33" s="978"/>
      <c r="C33" s="978"/>
      <c r="D33" s="978"/>
      <c r="E33" s="978"/>
      <c r="F33" s="979"/>
      <c r="G33" s="977"/>
      <c r="H33" s="978"/>
      <c r="I33" s="978"/>
      <c r="J33" s="978"/>
      <c r="K33" s="979"/>
    </row>
    <row r="34" spans="1:11" ht="15.75" hidden="1" thickBot="1" x14ac:dyDescent="0.3">
      <c r="A34" s="977"/>
      <c r="B34" s="978"/>
      <c r="C34" s="978"/>
      <c r="D34" s="978"/>
      <c r="E34" s="978"/>
      <c r="F34" s="979"/>
      <c r="G34" s="977"/>
      <c r="H34" s="978"/>
      <c r="I34" s="978"/>
      <c r="J34" s="978"/>
      <c r="K34" s="979"/>
    </row>
    <row r="35" spans="1:11" ht="15.75" hidden="1" thickBot="1" x14ac:dyDescent="0.3">
      <c r="A35" s="977"/>
      <c r="B35" s="978"/>
      <c r="C35" s="978"/>
      <c r="D35" s="978"/>
      <c r="E35" s="978"/>
      <c r="F35" s="979"/>
      <c r="G35" s="977"/>
      <c r="H35" s="978"/>
      <c r="I35" s="978"/>
      <c r="J35" s="978"/>
      <c r="K35" s="979"/>
    </row>
    <row r="36" spans="1:11" ht="15.75" hidden="1" thickBot="1" x14ac:dyDescent="0.3">
      <c r="A36" s="1012" t="s">
        <v>628</v>
      </c>
      <c r="B36" s="1013"/>
      <c r="C36" s="1013"/>
      <c r="D36" s="1013"/>
      <c r="E36" s="1013"/>
      <c r="F36" s="1014"/>
      <c r="G36" s="1018" t="s">
        <v>637</v>
      </c>
      <c r="H36" s="1019"/>
      <c r="I36" s="1019"/>
      <c r="J36" s="1019"/>
      <c r="K36" s="1020"/>
    </row>
    <row r="37" spans="1:11" ht="15.75" hidden="1" thickBot="1" x14ac:dyDescent="0.3">
      <c r="A37" s="1015"/>
      <c r="B37" s="1016"/>
      <c r="C37" s="1016"/>
      <c r="D37" s="1016"/>
      <c r="E37" s="1016"/>
      <c r="F37" s="1017"/>
      <c r="G37" s="1021"/>
      <c r="H37" s="1022"/>
      <c r="I37" s="1022"/>
      <c r="J37" s="1022"/>
      <c r="K37" s="1023"/>
    </row>
    <row r="38" spans="1:11" ht="15.75" hidden="1" thickBot="1" x14ac:dyDescent="0.3">
      <c r="A38" s="974" t="s">
        <v>597</v>
      </c>
      <c r="B38" s="975"/>
      <c r="C38" s="975"/>
      <c r="D38" s="975"/>
      <c r="E38" s="975"/>
      <c r="F38" s="976"/>
      <c r="G38" s="974" t="s">
        <v>598</v>
      </c>
      <c r="H38" s="975"/>
      <c r="I38" s="975"/>
      <c r="J38" s="975"/>
      <c r="K38" s="976"/>
    </row>
    <row r="39" spans="1:11" ht="15.75" hidden="1" thickBot="1" x14ac:dyDescent="0.3">
      <c r="A39" s="977"/>
      <c r="B39" s="978"/>
      <c r="C39" s="978"/>
      <c r="D39" s="978"/>
      <c r="E39" s="978"/>
      <c r="F39" s="979"/>
      <c r="G39" s="977"/>
      <c r="H39" s="978"/>
      <c r="I39" s="978"/>
      <c r="J39" s="978"/>
      <c r="K39" s="979"/>
    </row>
    <row r="40" spans="1:11" ht="15.75" hidden="1" thickBot="1" x14ac:dyDescent="0.3">
      <c r="A40" s="977"/>
      <c r="B40" s="978"/>
      <c r="C40" s="978"/>
      <c r="D40" s="978"/>
      <c r="E40" s="978"/>
      <c r="F40" s="979"/>
      <c r="G40" s="977"/>
      <c r="H40" s="978"/>
      <c r="I40" s="978"/>
      <c r="J40" s="978"/>
      <c r="K40" s="979"/>
    </row>
    <row r="41" spans="1:11" ht="15.75" hidden="1" thickBot="1" x14ac:dyDescent="0.3">
      <c r="A41" s="977"/>
      <c r="B41" s="978"/>
      <c r="C41" s="978"/>
      <c r="D41" s="978"/>
      <c r="E41" s="978"/>
      <c r="F41" s="979"/>
      <c r="G41" s="977"/>
      <c r="H41" s="978"/>
      <c r="I41" s="978"/>
      <c r="J41" s="978"/>
      <c r="K41" s="979"/>
    </row>
    <row r="42" spans="1:11" ht="15.75" hidden="1" thickBot="1" x14ac:dyDescent="0.3">
      <c r="A42" s="977"/>
      <c r="B42" s="978"/>
      <c r="C42" s="978"/>
      <c r="D42" s="978"/>
      <c r="E42" s="978"/>
      <c r="F42" s="979"/>
      <c r="G42" s="977"/>
      <c r="H42" s="978"/>
      <c r="I42" s="978"/>
      <c r="J42" s="978"/>
      <c r="K42" s="979"/>
    </row>
    <row r="43" spans="1:11" ht="15.75" hidden="1" thickBot="1" x14ac:dyDescent="0.3">
      <c r="A43" s="977"/>
      <c r="B43" s="978"/>
      <c r="C43" s="978"/>
      <c r="D43" s="978"/>
      <c r="E43" s="978"/>
      <c r="F43" s="979"/>
      <c r="G43" s="977"/>
      <c r="H43" s="978"/>
      <c r="I43" s="978"/>
      <c r="J43" s="978"/>
      <c r="K43" s="979"/>
    </row>
    <row r="44" spans="1:11" ht="15.75" hidden="1" thickBot="1" x14ac:dyDescent="0.3">
      <c r="A44" s="977"/>
      <c r="B44" s="978"/>
      <c r="C44" s="978"/>
      <c r="D44" s="978"/>
      <c r="E44" s="978"/>
      <c r="F44" s="979"/>
      <c r="G44" s="977"/>
      <c r="H44" s="978"/>
      <c r="I44" s="978"/>
      <c r="J44" s="978"/>
      <c r="K44" s="979"/>
    </row>
    <row r="45" spans="1:11" ht="15.75" hidden="1" thickBot="1" x14ac:dyDescent="0.3">
      <c r="A45" s="977"/>
      <c r="B45" s="978"/>
      <c r="C45" s="978"/>
      <c r="D45" s="978"/>
      <c r="E45" s="978"/>
      <c r="F45" s="979"/>
      <c r="G45" s="977"/>
      <c r="H45" s="978"/>
      <c r="I45" s="978"/>
      <c r="J45" s="978"/>
      <c r="K45" s="979"/>
    </row>
    <row r="46" spans="1:11" ht="15.75" hidden="1" thickBot="1" x14ac:dyDescent="0.3">
      <c r="A46" s="977"/>
      <c r="B46" s="978"/>
      <c r="C46" s="978"/>
      <c r="D46" s="978"/>
      <c r="E46" s="978"/>
      <c r="F46" s="979"/>
      <c r="G46" s="977"/>
      <c r="H46" s="978"/>
      <c r="I46" s="978"/>
      <c r="J46" s="978"/>
      <c r="K46" s="979"/>
    </row>
    <row r="47" spans="1:11" ht="15.75" hidden="1" thickBot="1" x14ac:dyDescent="0.3">
      <c r="A47" s="977"/>
      <c r="B47" s="978"/>
      <c r="C47" s="978"/>
      <c r="D47" s="978"/>
      <c r="E47" s="978"/>
      <c r="F47" s="979"/>
      <c r="G47" s="977"/>
      <c r="H47" s="978"/>
      <c r="I47" s="978"/>
      <c r="J47" s="978"/>
      <c r="K47" s="979"/>
    </row>
    <row r="48" spans="1:11" ht="15.75" hidden="1" thickBot="1" x14ac:dyDescent="0.3">
      <c r="A48" s="977"/>
      <c r="B48" s="978"/>
      <c r="C48" s="978"/>
      <c r="D48" s="978"/>
      <c r="E48" s="978"/>
      <c r="F48" s="979"/>
      <c r="G48" s="977"/>
      <c r="H48" s="978"/>
      <c r="I48" s="978"/>
      <c r="J48" s="978"/>
      <c r="K48" s="979"/>
    </row>
    <row r="49" spans="1:11" ht="15.75" hidden="1" thickBot="1" x14ac:dyDescent="0.3">
      <c r="A49" s="977"/>
      <c r="B49" s="978"/>
      <c r="C49" s="978"/>
      <c r="D49" s="978"/>
      <c r="E49" s="978"/>
      <c r="F49" s="979"/>
      <c r="G49" s="977"/>
      <c r="H49" s="978"/>
      <c r="I49" s="978"/>
      <c r="J49" s="978"/>
      <c r="K49" s="979"/>
    </row>
    <row r="50" spans="1:11" ht="15.75" hidden="1" thickBot="1" x14ac:dyDescent="0.3">
      <c r="A50" s="977"/>
      <c r="B50" s="978"/>
      <c r="C50" s="978"/>
      <c r="D50" s="978"/>
      <c r="E50" s="978"/>
      <c r="F50" s="979"/>
      <c r="G50" s="977"/>
      <c r="H50" s="978"/>
      <c r="I50" s="978"/>
      <c r="J50" s="978"/>
      <c r="K50" s="979"/>
    </row>
    <row r="51" spans="1:11" ht="15.75" hidden="1" thickBot="1" x14ac:dyDescent="0.3">
      <c r="A51" s="977"/>
      <c r="B51" s="978"/>
      <c r="C51" s="978"/>
      <c r="D51" s="978"/>
      <c r="E51" s="978"/>
      <c r="F51" s="979"/>
      <c r="G51" s="977"/>
      <c r="H51" s="978"/>
      <c r="I51" s="978"/>
      <c r="J51" s="978"/>
      <c r="K51" s="979"/>
    </row>
    <row r="52" spans="1:11" ht="15.75" hidden="1" thickBot="1" x14ac:dyDescent="0.3">
      <c r="A52" s="1018" t="s">
        <v>625</v>
      </c>
      <c r="B52" s="1019"/>
      <c r="C52" s="1019"/>
      <c r="D52" s="1019"/>
      <c r="E52" s="1019"/>
      <c r="F52" s="1020"/>
      <c r="G52" s="1018" t="s">
        <v>638</v>
      </c>
      <c r="H52" s="1019"/>
      <c r="I52" s="1019"/>
      <c r="J52" s="1019"/>
      <c r="K52" s="1020"/>
    </row>
    <row r="53" spans="1:11" ht="15.75" hidden="1" thickBot="1" x14ac:dyDescent="0.3">
      <c r="A53" s="1021"/>
      <c r="B53" s="1022"/>
      <c r="C53" s="1022"/>
      <c r="D53" s="1022"/>
      <c r="E53" s="1022"/>
      <c r="F53" s="1023"/>
      <c r="G53" s="1021"/>
      <c r="H53" s="1022"/>
      <c r="I53" s="1022"/>
      <c r="J53" s="1022"/>
      <c r="K53" s="1023"/>
    </row>
    <row r="54" spans="1:11" ht="15.75" hidden="1" thickBot="1" x14ac:dyDescent="0.3">
      <c r="A54" s="977"/>
      <c r="B54" s="978"/>
      <c r="C54" s="978"/>
      <c r="D54" s="978"/>
      <c r="E54" s="978"/>
      <c r="F54" s="979"/>
      <c r="G54" s="977" t="s">
        <v>538</v>
      </c>
      <c r="H54" s="978"/>
      <c r="I54" s="978"/>
      <c r="J54" s="978"/>
      <c r="K54" s="979"/>
    </row>
    <row r="55" spans="1:11" ht="15.75" hidden="1" thickBot="1" x14ac:dyDescent="0.3">
      <c r="A55" s="977"/>
      <c r="B55" s="978"/>
      <c r="C55" s="978"/>
      <c r="D55" s="978"/>
      <c r="E55" s="978"/>
      <c r="F55" s="979"/>
      <c r="G55" s="977"/>
      <c r="H55" s="978"/>
      <c r="I55" s="978"/>
      <c r="J55" s="978"/>
      <c r="K55" s="979"/>
    </row>
    <row r="56" spans="1:11" ht="15.75" hidden="1" thickBot="1" x14ac:dyDescent="0.3">
      <c r="A56" s="977"/>
      <c r="B56" s="978"/>
      <c r="C56" s="978"/>
      <c r="D56" s="978"/>
      <c r="E56" s="978"/>
      <c r="F56" s="979"/>
      <c r="G56" s="977"/>
      <c r="H56" s="978"/>
      <c r="I56" s="978"/>
      <c r="J56" s="978"/>
      <c r="K56" s="979"/>
    </row>
    <row r="57" spans="1:11" ht="15.75" hidden="1" thickBot="1" x14ac:dyDescent="0.3">
      <c r="A57" s="977"/>
      <c r="B57" s="978"/>
      <c r="C57" s="978"/>
      <c r="D57" s="978"/>
      <c r="E57" s="978"/>
      <c r="F57" s="979"/>
      <c r="G57" s="977"/>
      <c r="H57" s="978"/>
      <c r="I57" s="978"/>
      <c r="J57" s="978"/>
      <c r="K57" s="979"/>
    </row>
    <row r="58" spans="1:11" ht="15.75" hidden="1" thickBot="1" x14ac:dyDescent="0.3">
      <c r="A58" s="977"/>
      <c r="B58" s="978"/>
      <c r="C58" s="978"/>
      <c r="D58" s="978"/>
      <c r="E58" s="978"/>
      <c r="F58" s="979"/>
      <c r="G58" s="977"/>
      <c r="H58" s="978"/>
      <c r="I58" s="978"/>
      <c r="J58" s="978"/>
      <c r="K58" s="979"/>
    </row>
    <row r="59" spans="1:11" ht="15.75" hidden="1" thickBot="1" x14ac:dyDescent="0.3">
      <c r="A59" s="977"/>
      <c r="B59" s="978"/>
      <c r="C59" s="978"/>
      <c r="D59" s="978"/>
      <c r="E59" s="978"/>
      <c r="F59" s="979"/>
      <c r="G59" s="977"/>
      <c r="H59" s="978"/>
      <c r="I59" s="978"/>
      <c r="J59" s="978"/>
      <c r="K59" s="979"/>
    </row>
    <row r="60" spans="1:11" ht="15.75" hidden="1" thickBot="1" x14ac:dyDescent="0.3">
      <c r="A60" s="977"/>
      <c r="B60" s="978"/>
      <c r="C60" s="978"/>
      <c r="D60" s="978"/>
      <c r="E60" s="978"/>
      <c r="F60" s="979"/>
      <c r="G60" s="977"/>
      <c r="H60" s="978"/>
      <c r="I60" s="978"/>
      <c r="J60" s="978"/>
      <c r="K60" s="979"/>
    </row>
    <row r="61" spans="1:11" ht="15.75" hidden="1" thickBot="1" x14ac:dyDescent="0.3">
      <c r="A61" s="977"/>
      <c r="B61" s="978"/>
      <c r="C61" s="978"/>
      <c r="D61" s="978"/>
      <c r="E61" s="978"/>
      <c r="F61" s="979"/>
      <c r="G61" s="977"/>
      <c r="H61" s="978"/>
      <c r="I61" s="978"/>
      <c r="J61" s="978"/>
      <c r="K61" s="979"/>
    </row>
    <row r="62" spans="1:11" ht="15.75" hidden="1" thickBot="1" x14ac:dyDescent="0.3">
      <c r="A62" s="977"/>
      <c r="B62" s="978"/>
      <c r="C62" s="978"/>
      <c r="D62" s="978"/>
      <c r="E62" s="978"/>
      <c r="F62" s="979"/>
      <c r="G62" s="977"/>
      <c r="H62" s="978"/>
      <c r="I62" s="978"/>
      <c r="J62" s="978"/>
      <c r="K62" s="979"/>
    </row>
    <row r="63" spans="1:11" ht="15.75" hidden="1" thickBot="1" x14ac:dyDescent="0.3">
      <c r="A63" s="977"/>
      <c r="B63" s="978"/>
      <c r="C63" s="978"/>
      <c r="D63" s="978"/>
      <c r="E63" s="978"/>
      <c r="F63" s="979"/>
      <c r="G63" s="977"/>
      <c r="H63" s="978"/>
      <c r="I63" s="978"/>
      <c r="J63" s="978"/>
      <c r="K63" s="979"/>
    </row>
    <row r="64" spans="1:11" ht="14.25" hidden="1" customHeight="1" x14ac:dyDescent="0.25">
      <c r="A64" s="977"/>
      <c r="B64" s="978"/>
      <c r="C64" s="978"/>
      <c r="D64" s="978"/>
      <c r="E64" s="978"/>
      <c r="F64" s="979"/>
      <c r="G64" s="977"/>
      <c r="H64" s="978"/>
      <c r="I64" s="978"/>
      <c r="J64" s="978"/>
      <c r="K64" s="979"/>
    </row>
    <row r="65" spans="1:11" ht="19.5" hidden="1" customHeight="1" x14ac:dyDescent="0.25">
      <c r="A65" s="977"/>
      <c r="B65" s="978"/>
      <c r="C65" s="978"/>
      <c r="D65" s="978"/>
      <c r="E65" s="978"/>
      <c r="F65" s="979"/>
      <c r="G65" s="977"/>
      <c r="H65" s="978"/>
      <c r="I65" s="978"/>
      <c r="J65" s="978"/>
      <c r="K65" s="979"/>
    </row>
    <row r="66" spans="1:11" ht="15.75" hidden="1" thickBot="1" x14ac:dyDescent="0.3">
      <c r="A66" s="977"/>
      <c r="B66" s="978"/>
      <c r="C66" s="978"/>
      <c r="D66" s="978"/>
      <c r="E66" s="978"/>
      <c r="F66" s="979"/>
      <c r="G66" s="977"/>
      <c r="H66" s="978"/>
      <c r="I66" s="978"/>
      <c r="J66" s="978"/>
      <c r="K66" s="979"/>
    </row>
    <row r="67" spans="1:11" ht="15.75" hidden="1" thickBot="1" x14ac:dyDescent="0.3">
      <c r="A67" s="977"/>
      <c r="B67" s="978"/>
      <c r="C67" s="978"/>
      <c r="D67" s="978"/>
      <c r="E67" s="978"/>
      <c r="F67" s="979"/>
      <c r="G67" s="977"/>
      <c r="H67" s="978"/>
      <c r="I67" s="978"/>
      <c r="J67" s="978"/>
      <c r="K67" s="979"/>
    </row>
    <row r="68" spans="1:11" ht="15.75" hidden="1" thickBot="1" x14ac:dyDescent="0.3">
      <c r="A68" s="1012" t="s">
        <v>771</v>
      </c>
      <c r="B68" s="1013"/>
      <c r="C68" s="1013"/>
      <c r="D68" s="1013"/>
      <c r="E68" s="1013"/>
      <c r="F68" s="1014"/>
      <c r="G68" s="1018" t="s">
        <v>772</v>
      </c>
      <c r="H68" s="1019"/>
      <c r="I68" s="1019"/>
      <c r="J68" s="1019"/>
      <c r="K68" s="1020"/>
    </row>
    <row r="69" spans="1:11" ht="15.75" hidden="1" thickBot="1" x14ac:dyDescent="0.3">
      <c r="A69" s="1015"/>
      <c r="B69" s="1016"/>
      <c r="C69" s="1016"/>
      <c r="D69" s="1016"/>
      <c r="E69" s="1016"/>
      <c r="F69" s="1017"/>
      <c r="G69" s="1021"/>
      <c r="H69" s="1022"/>
      <c r="I69" s="1022"/>
      <c r="J69" s="1022"/>
      <c r="K69" s="1023"/>
    </row>
    <row r="70" spans="1:11" x14ac:dyDescent="0.25">
      <c r="A70" s="974" t="s">
        <v>595</v>
      </c>
      <c r="B70" s="975"/>
      <c r="C70" s="975"/>
      <c r="D70" s="975"/>
      <c r="E70" s="975"/>
      <c r="F70" s="976"/>
      <c r="G70" s="974" t="s">
        <v>596</v>
      </c>
      <c r="H70" s="975"/>
      <c r="I70" s="975"/>
      <c r="J70" s="975"/>
      <c r="K70" s="976"/>
    </row>
    <row r="71" spans="1:11" x14ac:dyDescent="0.25">
      <c r="A71" s="977"/>
      <c r="B71" s="978"/>
      <c r="C71" s="978"/>
      <c r="D71" s="978"/>
      <c r="E71" s="978"/>
      <c r="F71" s="979"/>
      <c r="G71" s="977"/>
      <c r="H71" s="978"/>
      <c r="I71" s="978"/>
      <c r="J71" s="978"/>
      <c r="K71" s="979"/>
    </row>
    <row r="72" spans="1:11" x14ac:dyDescent="0.25">
      <c r="A72" s="977"/>
      <c r="B72" s="978"/>
      <c r="C72" s="978"/>
      <c r="D72" s="978"/>
      <c r="E72" s="978"/>
      <c r="F72" s="979"/>
      <c r="G72" s="977"/>
      <c r="H72" s="978"/>
      <c r="I72" s="978"/>
      <c r="J72" s="978"/>
      <c r="K72" s="979"/>
    </row>
    <row r="73" spans="1:11" x14ac:dyDescent="0.25">
      <c r="A73" s="977"/>
      <c r="B73" s="978"/>
      <c r="C73" s="978"/>
      <c r="D73" s="978"/>
      <c r="E73" s="978"/>
      <c r="F73" s="979"/>
      <c r="G73" s="977"/>
      <c r="H73" s="978"/>
      <c r="I73" s="978"/>
      <c r="J73" s="978"/>
      <c r="K73" s="979"/>
    </row>
    <row r="74" spans="1:11" x14ac:dyDescent="0.25">
      <c r="A74" s="977"/>
      <c r="B74" s="978"/>
      <c r="C74" s="978"/>
      <c r="D74" s="978"/>
      <c r="E74" s="978"/>
      <c r="F74" s="979"/>
      <c r="G74" s="977"/>
      <c r="H74" s="978"/>
      <c r="I74" s="978"/>
      <c r="J74" s="978"/>
      <c r="K74" s="979"/>
    </row>
    <row r="75" spans="1:11" x14ac:dyDescent="0.25">
      <c r="A75" s="977"/>
      <c r="B75" s="978"/>
      <c r="C75" s="978"/>
      <c r="D75" s="978"/>
      <c r="E75" s="978"/>
      <c r="F75" s="979"/>
      <c r="G75" s="977"/>
      <c r="H75" s="978"/>
      <c r="I75" s="978"/>
      <c r="J75" s="978"/>
      <c r="K75" s="979"/>
    </row>
    <row r="76" spans="1:11" x14ac:dyDescent="0.25">
      <c r="A76" s="977"/>
      <c r="B76" s="978"/>
      <c r="C76" s="978"/>
      <c r="D76" s="978"/>
      <c r="E76" s="978"/>
      <c r="F76" s="979"/>
      <c r="G76" s="977"/>
      <c r="H76" s="978"/>
      <c r="I76" s="978"/>
      <c r="J76" s="978"/>
      <c r="K76" s="979"/>
    </row>
    <row r="77" spans="1:11" x14ac:dyDescent="0.25">
      <c r="A77" s="977"/>
      <c r="B77" s="978"/>
      <c r="C77" s="978"/>
      <c r="D77" s="978"/>
      <c r="E77" s="978"/>
      <c r="F77" s="979"/>
      <c r="G77" s="977"/>
      <c r="H77" s="978"/>
      <c r="I77" s="978"/>
      <c r="J77" s="978"/>
      <c r="K77" s="979"/>
    </row>
    <row r="78" spans="1:11" x14ac:dyDescent="0.25">
      <c r="A78" s="977"/>
      <c r="B78" s="978"/>
      <c r="C78" s="978"/>
      <c r="D78" s="978"/>
      <c r="E78" s="978"/>
      <c r="F78" s="979"/>
      <c r="G78" s="977"/>
      <c r="H78" s="978"/>
      <c r="I78" s="978"/>
      <c r="J78" s="978"/>
      <c r="K78" s="979"/>
    </row>
    <row r="79" spans="1:11" x14ac:dyDescent="0.25">
      <c r="A79" s="977"/>
      <c r="B79" s="978"/>
      <c r="C79" s="978"/>
      <c r="D79" s="978"/>
      <c r="E79" s="978"/>
      <c r="F79" s="979"/>
      <c r="G79" s="977"/>
      <c r="H79" s="978"/>
      <c r="I79" s="978"/>
      <c r="J79" s="978"/>
      <c r="K79" s="979"/>
    </row>
    <row r="80" spans="1:11" x14ac:dyDescent="0.25">
      <c r="A80" s="977"/>
      <c r="B80" s="978"/>
      <c r="C80" s="978"/>
      <c r="D80" s="978"/>
      <c r="E80" s="978"/>
      <c r="F80" s="979"/>
      <c r="G80" s="977"/>
      <c r="H80" s="978"/>
      <c r="I80" s="978"/>
      <c r="J80" s="978"/>
      <c r="K80" s="979"/>
    </row>
    <row r="81" spans="1:11" x14ac:dyDescent="0.25">
      <c r="A81" s="977"/>
      <c r="B81" s="978"/>
      <c r="C81" s="978"/>
      <c r="D81" s="978"/>
      <c r="E81" s="978"/>
      <c r="F81" s="979"/>
      <c r="G81" s="977"/>
      <c r="H81" s="978"/>
      <c r="I81" s="978"/>
      <c r="J81" s="978"/>
      <c r="K81" s="979"/>
    </row>
    <row r="82" spans="1:11" x14ac:dyDescent="0.25">
      <c r="A82" s="977"/>
      <c r="B82" s="978"/>
      <c r="C82" s="978"/>
      <c r="D82" s="978"/>
      <c r="E82" s="978"/>
      <c r="F82" s="979"/>
      <c r="G82" s="977"/>
      <c r="H82" s="978"/>
      <c r="I82" s="978"/>
      <c r="J82" s="978"/>
      <c r="K82" s="979"/>
    </row>
    <row r="83" spans="1:11" ht="15.75" thickBot="1" x14ac:dyDescent="0.3">
      <c r="A83" s="977"/>
      <c r="B83" s="978"/>
      <c r="C83" s="978"/>
      <c r="D83" s="978"/>
      <c r="E83" s="978"/>
      <c r="F83" s="979"/>
      <c r="G83" s="977"/>
      <c r="H83" s="978"/>
      <c r="I83" s="978"/>
      <c r="J83" s="978"/>
      <c r="K83" s="979"/>
    </row>
    <row r="84" spans="1:11" x14ac:dyDescent="0.25">
      <c r="A84" s="1012" t="s">
        <v>1142</v>
      </c>
      <c r="B84" s="1013"/>
      <c r="C84" s="1013"/>
      <c r="D84" s="1013"/>
      <c r="E84" s="1013"/>
      <c r="F84" s="1014"/>
      <c r="G84" s="1018" t="s">
        <v>1143</v>
      </c>
      <c r="H84" s="1019"/>
      <c r="I84" s="1019"/>
      <c r="J84" s="1019"/>
      <c r="K84" s="1020"/>
    </row>
    <row r="85" spans="1:11" ht="15.75" thickBot="1" x14ac:dyDescent="0.3">
      <c r="A85" s="1015"/>
      <c r="B85" s="1016"/>
      <c r="C85" s="1016"/>
      <c r="D85" s="1016"/>
      <c r="E85" s="1016"/>
      <c r="F85" s="1017"/>
      <c r="G85" s="1021"/>
      <c r="H85" s="1022"/>
      <c r="I85" s="1022"/>
      <c r="J85" s="1022"/>
      <c r="K85" s="1023"/>
    </row>
    <row r="86" spans="1:11" x14ac:dyDescent="0.25">
      <c r="A86" s="974" t="s">
        <v>597</v>
      </c>
      <c r="B86" s="975"/>
      <c r="C86" s="975"/>
      <c r="D86" s="975"/>
      <c r="E86" s="975"/>
      <c r="F86" s="976"/>
      <c r="G86" s="974" t="s">
        <v>598</v>
      </c>
      <c r="H86" s="975"/>
      <c r="I86" s="975"/>
      <c r="J86" s="975"/>
      <c r="K86" s="976"/>
    </row>
    <row r="87" spans="1:11" x14ac:dyDescent="0.25">
      <c r="A87" s="977"/>
      <c r="B87" s="978"/>
      <c r="C87" s="978"/>
      <c r="D87" s="978"/>
      <c r="E87" s="978"/>
      <c r="F87" s="979"/>
      <c r="G87" s="977"/>
      <c r="H87" s="978"/>
      <c r="I87" s="978"/>
      <c r="J87" s="978"/>
      <c r="K87" s="979"/>
    </row>
    <row r="88" spans="1:11" x14ac:dyDescent="0.25">
      <c r="A88" s="977"/>
      <c r="B88" s="978"/>
      <c r="C88" s="978"/>
      <c r="D88" s="978"/>
      <c r="E88" s="978"/>
      <c r="F88" s="979"/>
      <c r="G88" s="977"/>
      <c r="H88" s="978"/>
      <c r="I88" s="978"/>
      <c r="J88" s="978"/>
      <c r="K88" s="979"/>
    </row>
    <row r="89" spans="1:11" x14ac:dyDescent="0.25">
      <c r="A89" s="977"/>
      <c r="B89" s="978"/>
      <c r="C89" s="978"/>
      <c r="D89" s="978"/>
      <c r="E89" s="978"/>
      <c r="F89" s="979"/>
      <c r="G89" s="977"/>
      <c r="H89" s="978"/>
      <c r="I89" s="978"/>
      <c r="J89" s="978"/>
      <c r="K89" s="979"/>
    </row>
    <row r="90" spans="1:11" x14ac:dyDescent="0.25">
      <c r="A90" s="977"/>
      <c r="B90" s="978"/>
      <c r="C90" s="978"/>
      <c r="D90" s="978"/>
      <c r="E90" s="978"/>
      <c r="F90" s="979"/>
      <c r="G90" s="977"/>
      <c r="H90" s="978"/>
      <c r="I90" s="978"/>
      <c r="J90" s="978"/>
      <c r="K90" s="979"/>
    </row>
    <row r="91" spans="1:11" x14ac:dyDescent="0.25">
      <c r="A91" s="977"/>
      <c r="B91" s="978"/>
      <c r="C91" s="978"/>
      <c r="D91" s="978"/>
      <c r="E91" s="978"/>
      <c r="F91" s="979"/>
      <c r="G91" s="977"/>
      <c r="H91" s="978"/>
      <c r="I91" s="978"/>
      <c r="J91" s="978"/>
      <c r="K91" s="979"/>
    </row>
    <row r="92" spans="1:11" x14ac:dyDescent="0.25">
      <c r="A92" s="977"/>
      <c r="B92" s="978"/>
      <c r="C92" s="978"/>
      <c r="D92" s="978"/>
      <c r="E92" s="978"/>
      <c r="F92" s="979"/>
      <c r="G92" s="977"/>
      <c r="H92" s="978"/>
      <c r="I92" s="978"/>
      <c r="J92" s="978"/>
      <c r="K92" s="979"/>
    </row>
    <row r="93" spans="1:11" x14ac:dyDescent="0.25">
      <c r="A93" s="977"/>
      <c r="B93" s="978"/>
      <c r="C93" s="978"/>
      <c r="D93" s="978"/>
      <c r="E93" s="978"/>
      <c r="F93" s="979"/>
      <c r="G93" s="977"/>
      <c r="H93" s="978"/>
      <c r="I93" s="978"/>
      <c r="J93" s="978"/>
      <c r="K93" s="979"/>
    </row>
    <row r="94" spans="1:11" x14ac:dyDescent="0.25">
      <c r="A94" s="977"/>
      <c r="B94" s="978"/>
      <c r="C94" s="978"/>
      <c r="D94" s="978"/>
      <c r="E94" s="978"/>
      <c r="F94" s="979"/>
      <c r="G94" s="977"/>
      <c r="H94" s="978"/>
      <c r="I94" s="978"/>
      <c r="J94" s="978"/>
      <c r="K94" s="979"/>
    </row>
    <row r="95" spans="1:11" x14ac:dyDescent="0.25">
      <c r="A95" s="977"/>
      <c r="B95" s="978"/>
      <c r="C95" s="978"/>
      <c r="D95" s="978"/>
      <c r="E95" s="978"/>
      <c r="F95" s="979"/>
      <c r="G95" s="977"/>
      <c r="H95" s="978"/>
      <c r="I95" s="978"/>
      <c r="J95" s="978"/>
      <c r="K95" s="979"/>
    </row>
    <row r="96" spans="1:11" x14ac:dyDescent="0.25">
      <c r="A96" s="977"/>
      <c r="B96" s="978"/>
      <c r="C96" s="978"/>
      <c r="D96" s="978"/>
      <c r="E96" s="978"/>
      <c r="F96" s="979"/>
      <c r="G96" s="977"/>
      <c r="H96" s="978"/>
      <c r="I96" s="978"/>
      <c r="J96" s="978"/>
      <c r="K96" s="979"/>
    </row>
    <row r="97" spans="1:11" x14ac:dyDescent="0.25">
      <c r="A97" s="977"/>
      <c r="B97" s="978"/>
      <c r="C97" s="978"/>
      <c r="D97" s="978"/>
      <c r="E97" s="978"/>
      <c r="F97" s="979"/>
      <c r="G97" s="977"/>
      <c r="H97" s="978"/>
      <c r="I97" s="978"/>
      <c r="J97" s="978"/>
      <c r="K97" s="979"/>
    </row>
    <row r="98" spans="1:11" x14ac:dyDescent="0.25">
      <c r="A98" s="977"/>
      <c r="B98" s="978"/>
      <c r="C98" s="978"/>
      <c r="D98" s="978"/>
      <c r="E98" s="978"/>
      <c r="F98" s="979"/>
      <c r="G98" s="977"/>
      <c r="H98" s="978"/>
      <c r="I98" s="978"/>
      <c r="J98" s="978"/>
      <c r="K98" s="979"/>
    </row>
    <row r="99" spans="1:11" ht="15.75" thickBot="1" x14ac:dyDescent="0.3">
      <c r="A99" s="977"/>
      <c r="B99" s="978"/>
      <c r="C99" s="978"/>
      <c r="D99" s="978"/>
      <c r="E99" s="978"/>
      <c r="F99" s="979"/>
      <c r="G99" s="977"/>
      <c r="H99" s="978"/>
      <c r="I99" s="978"/>
      <c r="J99" s="978"/>
      <c r="K99" s="979"/>
    </row>
    <row r="100" spans="1:11" x14ac:dyDescent="0.25">
      <c r="A100" s="1018" t="s">
        <v>1144</v>
      </c>
      <c r="B100" s="1019"/>
      <c r="C100" s="1019"/>
      <c r="D100" s="1019"/>
      <c r="E100" s="1019"/>
      <c r="F100" s="1020"/>
      <c r="G100" s="1018" t="s">
        <v>1145</v>
      </c>
      <c r="H100" s="1019"/>
      <c r="I100" s="1019"/>
      <c r="J100" s="1019"/>
      <c r="K100" s="1020"/>
    </row>
    <row r="101" spans="1:11" ht="15.75" thickBot="1" x14ac:dyDescent="0.3">
      <c r="A101" s="1021"/>
      <c r="B101" s="1022"/>
      <c r="C101" s="1022"/>
      <c r="D101" s="1022"/>
      <c r="E101" s="1022"/>
      <c r="F101" s="1023"/>
      <c r="G101" s="1021"/>
      <c r="H101" s="1022"/>
      <c r="I101" s="1022"/>
      <c r="J101" s="1022"/>
      <c r="K101" s="1023"/>
    </row>
    <row r="102" spans="1:11" hidden="1" x14ac:dyDescent="0.25">
      <c r="A102" s="977" t="s">
        <v>537</v>
      </c>
      <c r="B102" s="978"/>
      <c r="C102" s="978"/>
      <c r="D102" s="978"/>
      <c r="E102" s="978"/>
      <c r="F102" s="979"/>
      <c r="G102" s="977" t="s">
        <v>538</v>
      </c>
      <c r="H102" s="978"/>
      <c r="I102" s="978"/>
      <c r="J102" s="978"/>
      <c r="K102" s="979"/>
    </row>
    <row r="103" spans="1:11" hidden="1" x14ac:dyDescent="0.25">
      <c r="A103" s="977"/>
      <c r="B103" s="978"/>
      <c r="C103" s="978"/>
      <c r="D103" s="978"/>
      <c r="E103" s="978"/>
      <c r="F103" s="979"/>
      <c r="G103" s="977"/>
      <c r="H103" s="978"/>
      <c r="I103" s="978"/>
      <c r="J103" s="978"/>
      <c r="K103" s="979"/>
    </row>
    <row r="104" spans="1:11" hidden="1" x14ac:dyDescent="0.25">
      <c r="A104" s="977"/>
      <c r="B104" s="978"/>
      <c r="C104" s="978"/>
      <c r="D104" s="978"/>
      <c r="E104" s="978"/>
      <c r="F104" s="979"/>
      <c r="G104" s="977"/>
      <c r="H104" s="978"/>
      <c r="I104" s="978"/>
      <c r="J104" s="978"/>
      <c r="K104" s="979"/>
    </row>
    <row r="105" spans="1:11" hidden="1" x14ac:dyDescent="0.25">
      <c r="A105" s="977"/>
      <c r="B105" s="978"/>
      <c r="C105" s="978"/>
      <c r="D105" s="978"/>
      <c r="E105" s="978"/>
      <c r="F105" s="979"/>
      <c r="G105" s="977"/>
      <c r="H105" s="978"/>
      <c r="I105" s="978"/>
      <c r="J105" s="978"/>
      <c r="K105" s="979"/>
    </row>
    <row r="106" spans="1:11" hidden="1" x14ac:dyDescent="0.25">
      <c r="A106" s="977"/>
      <c r="B106" s="978"/>
      <c r="C106" s="978"/>
      <c r="D106" s="978"/>
      <c r="E106" s="978"/>
      <c r="F106" s="979"/>
      <c r="G106" s="977"/>
      <c r="H106" s="978"/>
      <c r="I106" s="978"/>
      <c r="J106" s="978"/>
      <c r="K106" s="979"/>
    </row>
    <row r="107" spans="1:11" hidden="1" x14ac:dyDescent="0.25">
      <c r="A107" s="977"/>
      <c r="B107" s="978"/>
      <c r="C107" s="978"/>
      <c r="D107" s="978"/>
      <c r="E107" s="978"/>
      <c r="F107" s="979"/>
      <c r="G107" s="977"/>
      <c r="H107" s="978"/>
      <c r="I107" s="978"/>
      <c r="J107" s="978"/>
      <c r="K107" s="979"/>
    </row>
    <row r="108" spans="1:11" hidden="1" x14ac:dyDescent="0.25">
      <c r="A108" s="977"/>
      <c r="B108" s="978"/>
      <c r="C108" s="978"/>
      <c r="D108" s="978"/>
      <c r="E108" s="978"/>
      <c r="F108" s="979"/>
      <c r="G108" s="977"/>
      <c r="H108" s="978"/>
      <c r="I108" s="978"/>
      <c r="J108" s="978"/>
      <c r="K108" s="979"/>
    </row>
    <row r="109" spans="1:11" hidden="1" x14ac:dyDescent="0.25">
      <c r="A109" s="977"/>
      <c r="B109" s="978"/>
      <c r="C109" s="978"/>
      <c r="D109" s="978"/>
      <c r="E109" s="978"/>
      <c r="F109" s="979"/>
      <c r="G109" s="977"/>
      <c r="H109" s="978"/>
      <c r="I109" s="978"/>
      <c r="J109" s="978"/>
      <c r="K109" s="979"/>
    </row>
    <row r="110" spans="1:11" hidden="1" x14ac:dyDescent="0.25">
      <c r="A110" s="977"/>
      <c r="B110" s="978"/>
      <c r="C110" s="978"/>
      <c r="D110" s="978"/>
      <c r="E110" s="978"/>
      <c r="F110" s="979"/>
      <c r="G110" s="977"/>
      <c r="H110" s="978"/>
      <c r="I110" s="978"/>
      <c r="J110" s="978"/>
      <c r="K110" s="979"/>
    </row>
    <row r="111" spans="1:11" hidden="1" x14ac:dyDescent="0.25">
      <c r="A111" s="977"/>
      <c r="B111" s="978"/>
      <c r="C111" s="978"/>
      <c r="D111" s="978"/>
      <c r="E111" s="978"/>
      <c r="F111" s="979"/>
      <c r="G111" s="977"/>
      <c r="H111" s="978"/>
      <c r="I111" s="978"/>
      <c r="J111" s="978"/>
      <c r="K111" s="979"/>
    </row>
    <row r="112" spans="1:11" hidden="1" x14ac:dyDescent="0.25">
      <c r="A112" s="977"/>
      <c r="B112" s="978"/>
      <c r="C112" s="978"/>
      <c r="D112" s="978"/>
      <c r="E112" s="978"/>
      <c r="F112" s="979"/>
      <c r="G112" s="977"/>
      <c r="H112" s="978"/>
      <c r="I112" s="978"/>
      <c r="J112" s="978"/>
      <c r="K112" s="979"/>
    </row>
    <row r="113" spans="1:11" hidden="1" x14ac:dyDescent="0.25">
      <c r="A113" s="977"/>
      <c r="B113" s="978"/>
      <c r="C113" s="978"/>
      <c r="D113" s="978"/>
      <c r="E113" s="978"/>
      <c r="F113" s="979"/>
      <c r="G113" s="977"/>
      <c r="H113" s="978"/>
      <c r="I113" s="978"/>
      <c r="J113" s="978"/>
      <c r="K113" s="979"/>
    </row>
    <row r="114" spans="1:11" hidden="1" x14ac:dyDescent="0.25">
      <c r="A114" s="977"/>
      <c r="B114" s="978"/>
      <c r="C114" s="978"/>
      <c r="D114" s="978"/>
      <c r="E114" s="978"/>
      <c r="F114" s="979"/>
      <c r="G114" s="977"/>
      <c r="H114" s="978"/>
      <c r="I114" s="978"/>
      <c r="J114" s="978"/>
      <c r="K114" s="979"/>
    </row>
    <row r="115" spans="1:11" hidden="1" x14ac:dyDescent="0.25">
      <c r="A115" s="977"/>
      <c r="B115" s="978"/>
      <c r="C115" s="978"/>
      <c r="D115" s="978"/>
      <c r="E115" s="978"/>
      <c r="F115" s="979"/>
      <c r="G115" s="977"/>
      <c r="H115" s="978"/>
      <c r="I115" s="978"/>
      <c r="J115" s="978"/>
      <c r="K115" s="979"/>
    </row>
    <row r="116" spans="1:11" hidden="1" x14ac:dyDescent="0.25">
      <c r="A116" s="1012" t="s">
        <v>760</v>
      </c>
      <c r="B116" s="1013"/>
      <c r="C116" s="1013"/>
      <c r="D116" s="1013"/>
      <c r="E116" s="1013"/>
      <c r="F116" s="1014"/>
      <c r="G116" s="1018" t="s">
        <v>761</v>
      </c>
      <c r="H116" s="1019"/>
      <c r="I116" s="1019"/>
      <c r="J116" s="1019"/>
      <c r="K116" s="1020"/>
    </row>
    <row r="117" spans="1:11" ht="15.75" hidden="1" thickBot="1" x14ac:dyDescent="0.3">
      <c r="A117" s="1015"/>
      <c r="B117" s="1016"/>
      <c r="C117" s="1016"/>
      <c r="D117" s="1016"/>
      <c r="E117" s="1016"/>
      <c r="F117" s="1017"/>
      <c r="G117" s="1021"/>
      <c r="H117" s="1022"/>
      <c r="I117" s="1022"/>
      <c r="J117" s="1022"/>
      <c r="K117" s="1023"/>
    </row>
    <row r="118" spans="1:11" x14ac:dyDescent="0.25">
      <c r="A118" s="977" t="s">
        <v>537</v>
      </c>
      <c r="B118" s="978"/>
      <c r="C118" s="978"/>
      <c r="D118" s="978"/>
      <c r="E118" s="978"/>
      <c r="F118" s="979"/>
      <c r="G118" s="977" t="s">
        <v>538</v>
      </c>
      <c r="H118" s="978"/>
      <c r="I118" s="978"/>
      <c r="J118" s="978"/>
      <c r="K118" s="979"/>
    </row>
    <row r="119" spans="1:11" x14ac:dyDescent="0.25">
      <c r="A119" s="977"/>
      <c r="B119" s="978"/>
      <c r="C119" s="978"/>
      <c r="D119" s="978"/>
      <c r="E119" s="978"/>
      <c r="F119" s="979"/>
      <c r="G119" s="977"/>
      <c r="H119" s="978"/>
      <c r="I119" s="978"/>
      <c r="J119" s="978"/>
      <c r="K119" s="979"/>
    </row>
    <row r="120" spans="1:11" x14ac:dyDescent="0.25">
      <c r="A120" s="977"/>
      <c r="B120" s="978"/>
      <c r="C120" s="978"/>
      <c r="D120" s="978"/>
      <c r="E120" s="978"/>
      <c r="F120" s="979"/>
      <c r="G120" s="977"/>
      <c r="H120" s="978"/>
      <c r="I120" s="978"/>
      <c r="J120" s="978"/>
      <c r="K120" s="979"/>
    </row>
    <row r="121" spans="1:11" x14ac:dyDescent="0.25">
      <c r="A121" s="977"/>
      <c r="B121" s="978"/>
      <c r="C121" s="978"/>
      <c r="D121" s="978"/>
      <c r="E121" s="978"/>
      <c r="F121" s="979"/>
      <c r="G121" s="977"/>
      <c r="H121" s="978"/>
      <c r="I121" s="978"/>
      <c r="J121" s="978"/>
      <c r="K121" s="979"/>
    </row>
    <row r="122" spans="1:11" x14ac:dyDescent="0.25">
      <c r="A122" s="977"/>
      <c r="B122" s="978"/>
      <c r="C122" s="978"/>
      <c r="D122" s="978"/>
      <c r="E122" s="978"/>
      <c r="F122" s="979"/>
      <c r="G122" s="977"/>
      <c r="H122" s="978"/>
      <c r="I122" s="978"/>
      <c r="J122" s="978"/>
      <c r="K122" s="979"/>
    </row>
    <row r="123" spans="1:11" x14ac:dyDescent="0.25">
      <c r="A123" s="977"/>
      <c r="B123" s="978"/>
      <c r="C123" s="978"/>
      <c r="D123" s="978"/>
      <c r="E123" s="978"/>
      <c r="F123" s="979"/>
      <c r="G123" s="977"/>
      <c r="H123" s="978"/>
      <c r="I123" s="978"/>
      <c r="J123" s="978"/>
      <c r="K123" s="979"/>
    </row>
    <row r="124" spans="1:11" x14ac:dyDescent="0.25">
      <c r="A124" s="977"/>
      <c r="B124" s="978"/>
      <c r="C124" s="978"/>
      <c r="D124" s="978"/>
      <c r="E124" s="978"/>
      <c r="F124" s="979"/>
      <c r="G124" s="977"/>
      <c r="H124" s="978"/>
      <c r="I124" s="978"/>
      <c r="J124" s="978"/>
      <c r="K124" s="979"/>
    </row>
    <row r="125" spans="1:11" x14ac:dyDescent="0.25">
      <c r="A125" s="977"/>
      <c r="B125" s="978"/>
      <c r="C125" s="978"/>
      <c r="D125" s="978"/>
      <c r="E125" s="978"/>
      <c r="F125" s="979"/>
      <c r="G125" s="977"/>
      <c r="H125" s="978"/>
      <c r="I125" s="978"/>
      <c r="J125" s="978"/>
      <c r="K125" s="979"/>
    </row>
    <row r="126" spans="1:11" x14ac:dyDescent="0.25">
      <c r="A126" s="977"/>
      <c r="B126" s="978"/>
      <c r="C126" s="978"/>
      <c r="D126" s="978"/>
      <c r="E126" s="978"/>
      <c r="F126" s="979"/>
      <c r="G126" s="977"/>
      <c r="H126" s="978"/>
      <c r="I126" s="978"/>
      <c r="J126" s="978"/>
      <c r="K126" s="979"/>
    </row>
    <row r="127" spans="1:11" x14ac:dyDescent="0.25">
      <c r="A127" s="977"/>
      <c r="B127" s="978"/>
      <c r="C127" s="978"/>
      <c r="D127" s="978"/>
      <c r="E127" s="978"/>
      <c r="F127" s="979"/>
      <c r="G127" s="977"/>
      <c r="H127" s="978"/>
      <c r="I127" s="978"/>
      <c r="J127" s="978"/>
      <c r="K127" s="979"/>
    </row>
    <row r="128" spans="1:11" x14ac:dyDescent="0.25">
      <c r="A128" s="977"/>
      <c r="B128" s="978"/>
      <c r="C128" s="978"/>
      <c r="D128" s="978"/>
      <c r="E128" s="978"/>
      <c r="F128" s="979"/>
      <c r="G128" s="977"/>
      <c r="H128" s="978"/>
      <c r="I128" s="978"/>
      <c r="J128" s="978"/>
      <c r="K128" s="979"/>
    </row>
    <row r="129" spans="1:11" x14ac:dyDescent="0.25">
      <c r="A129" s="977"/>
      <c r="B129" s="978"/>
      <c r="C129" s="978"/>
      <c r="D129" s="978"/>
      <c r="E129" s="978"/>
      <c r="F129" s="979"/>
      <c r="G129" s="977"/>
      <c r="H129" s="978"/>
      <c r="I129" s="978"/>
      <c r="J129" s="978"/>
      <c r="K129" s="979"/>
    </row>
    <row r="130" spans="1:11" x14ac:dyDescent="0.25">
      <c r="A130" s="977"/>
      <c r="B130" s="978"/>
      <c r="C130" s="978"/>
      <c r="D130" s="978"/>
      <c r="E130" s="978"/>
      <c r="F130" s="979"/>
      <c r="G130" s="977"/>
      <c r="H130" s="978"/>
      <c r="I130" s="978"/>
      <c r="J130" s="978"/>
      <c r="K130" s="979"/>
    </row>
    <row r="131" spans="1:11" ht="15.75" thickBot="1" x14ac:dyDescent="0.3">
      <c r="A131" s="977"/>
      <c r="B131" s="978"/>
      <c r="C131" s="978"/>
      <c r="D131" s="978"/>
      <c r="E131" s="978"/>
      <c r="F131" s="979"/>
      <c r="G131" s="977"/>
      <c r="H131" s="978"/>
      <c r="I131" s="978"/>
      <c r="J131" s="978"/>
      <c r="K131" s="979"/>
    </row>
    <row r="132" spans="1:11" x14ac:dyDescent="0.25">
      <c r="A132" s="1012" t="s">
        <v>782</v>
      </c>
      <c r="B132" s="1013"/>
      <c r="C132" s="1013"/>
      <c r="D132" s="1013"/>
      <c r="E132" s="1013"/>
      <c r="F132" s="1014"/>
      <c r="G132" s="1018" t="s">
        <v>782</v>
      </c>
      <c r="H132" s="1019"/>
      <c r="I132" s="1019"/>
      <c r="J132" s="1019"/>
      <c r="K132" s="1020"/>
    </row>
    <row r="133" spans="1:11" ht="15.75" thickBot="1" x14ac:dyDescent="0.3">
      <c r="A133" s="1015"/>
      <c r="B133" s="1016"/>
      <c r="C133" s="1016"/>
      <c r="D133" s="1016"/>
      <c r="E133" s="1016"/>
      <c r="F133" s="1017"/>
      <c r="G133" s="1021"/>
      <c r="H133" s="1022"/>
      <c r="I133" s="1022"/>
      <c r="J133" s="1022"/>
      <c r="K133" s="1023"/>
    </row>
    <row r="134" spans="1:11" x14ac:dyDescent="0.25">
      <c r="A134" s="974" t="s">
        <v>595</v>
      </c>
      <c r="B134" s="975"/>
      <c r="C134" s="975"/>
      <c r="D134" s="975"/>
      <c r="E134" s="975"/>
      <c r="F134" s="976"/>
      <c r="G134" s="974" t="s">
        <v>596</v>
      </c>
      <c r="H134" s="975"/>
      <c r="I134" s="975"/>
      <c r="J134" s="975"/>
      <c r="K134" s="976"/>
    </row>
    <row r="135" spans="1:11" x14ac:dyDescent="0.25">
      <c r="A135" s="977"/>
      <c r="B135" s="978"/>
      <c r="C135" s="978"/>
      <c r="D135" s="978"/>
      <c r="E135" s="978"/>
      <c r="F135" s="979"/>
      <c r="G135" s="977"/>
      <c r="H135" s="978"/>
      <c r="I135" s="978"/>
      <c r="J135" s="978"/>
      <c r="K135" s="979"/>
    </row>
    <row r="136" spans="1:11" x14ac:dyDescent="0.25">
      <c r="A136" s="977"/>
      <c r="B136" s="978"/>
      <c r="C136" s="978"/>
      <c r="D136" s="978"/>
      <c r="E136" s="978"/>
      <c r="F136" s="979"/>
      <c r="G136" s="977"/>
      <c r="H136" s="978"/>
      <c r="I136" s="978"/>
      <c r="J136" s="978"/>
      <c r="K136" s="979"/>
    </row>
    <row r="137" spans="1:11" x14ac:dyDescent="0.25">
      <c r="A137" s="977"/>
      <c r="B137" s="978"/>
      <c r="C137" s="978"/>
      <c r="D137" s="978"/>
      <c r="E137" s="978"/>
      <c r="F137" s="979"/>
      <c r="G137" s="977"/>
      <c r="H137" s="978"/>
      <c r="I137" s="978"/>
      <c r="J137" s="978"/>
      <c r="K137" s="979"/>
    </row>
    <row r="138" spans="1:11" x14ac:dyDescent="0.25">
      <c r="A138" s="977"/>
      <c r="B138" s="978"/>
      <c r="C138" s="978"/>
      <c r="D138" s="978"/>
      <c r="E138" s="978"/>
      <c r="F138" s="979"/>
      <c r="G138" s="977"/>
      <c r="H138" s="978"/>
      <c r="I138" s="978"/>
      <c r="J138" s="978"/>
      <c r="K138" s="979"/>
    </row>
    <row r="139" spans="1:11" x14ac:dyDescent="0.25">
      <c r="A139" s="977"/>
      <c r="B139" s="978"/>
      <c r="C139" s="978"/>
      <c r="D139" s="978"/>
      <c r="E139" s="978"/>
      <c r="F139" s="979"/>
      <c r="G139" s="977"/>
      <c r="H139" s="978"/>
      <c r="I139" s="978"/>
      <c r="J139" s="978"/>
      <c r="K139" s="979"/>
    </row>
    <row r="140" spans="1:11" x14ac:dyDescent="0.25">
      <c r="A140" s="977"/>
      <c r="B140" s="978"/>
      <c r="C140" s="978"/>
      <c r="D140" s="978"/>
      <c r="E140" s="978"/>
      <c r="F140" s="979"/>
      <c r="G140" s="977"/>
      <c r="H140" s="978"/>
      <c r="I140" s="978"/>
      <c r="J140" s="978"/>
      <c r="K140" s="979"/>
    </row>
    <row r="141" spans="1:11" x14ac:dyDescent="0.25">
      <c r="A141" s="977"/>
      <c r="B141" s="978"/>
      <c r="C141" s="978"/>
      <c r="D141" s="978"/>
      <c r="E141" s="978"/>
      <c r="F141" s="979"/>
      <c r="G141" s="977"/>
      <c r="H141" s="978"/>
      <c r="I141" s="978"/>
      <c r="J141" s="978"/>
      <c r="K141" s="979"/>
    </row>
    <row r="142" spans="1:11" x14ac:dyDescent="0.25">
      <c r="A142" s="977"/>
      <c r="B142" s="978"/>
      <c r="C142" s="978"/>
      <c r="D142" s="978"/>
      <c r="E142" s="978"/>
      <c r="F142" s="979"/>
      <c r="G142" s="977"/>
      <c r="H142" s="978"/>
      <c r="I142" s="978"/>
      <c r="J142" s="978"/>
      <c r="K142" s="979"/>
    </row>
    <row r="143" spans="1:11" x14ac:dyDescent="0.25">
      <c r="A143" s="977"/>
      <c r="B143" s="978"/>
      <c r="C143" s="978"/>
      <c r="D143" s="978"/>
      <c r="E143" s="978"/>
      <c r="F143" s="979"/>
      <c r="G143" s="977"/>
      <c r="H143" s="978"/>
      <c r="I143" s="978"/>
      <c r="J143" s="978"/>
      <c r="K143" s="979"/>
    </row>
    <row r="144" spans="1:11" x14ac:dyDescent="0.25">
      <c r="A144" s="977"/>
      <c r="B144" s="978"/>
      <c r="C144" s="978"/>
      <c r="D144" s="978"/>
      <c r="E144" s="978"/>
      <c r="F144" s="979"/>
      <c r="G144" s="977"/>
      <c r="H144" s="978"/>
      <c r="I144" s="978"/>
      <c r="J144" s="978"/>
      <c r="K144" s="979"/>
    </row>
    <row r="145" spans="1:11" x14ac:dyDescent="0.25">
      <c r="A145" s="977"/>
      <c r="B145" s="978"/>
      <c r="C145" s="978"/>
      <c r="D145" s="978"/>
      <c r="E145" s="978"/>
      <c r="F145" s="979"/>
      <c r="G145" s="977"/>
      <c r="H145" s="978"/>
      <c r="I145" s="978"/>
      <c r="J145" s="978"/>
      <c r="K145" s="979"/>
    </row>
    <row r="146" spans="1:11" x14ac:dyDescent="0.25">
      <c r="A146" s="977"/>
      <c r="B146" s="978"/>
      <c r="C146" s="978"/>
      <c r="D146" s="978"/>
      <c r="E146" s="978"/>
      <c r="F146" s="979"/>
      <c r="G146" s="977"/>
      <c r="H146" s="978"/>
      <c r="I146" s="978"/>
      <c r="J146" s="978"/>
      <c r="K146" s="979"/>
    </row>
    <row r="147" spans="1:11" ht="15.75" thickBot="1" x14ac:dyDescent="0.3">
      <c r="A147" s="977"/>
      <c r="B147" s="978"/>
      <c r="C147" s="978"/>
      <c r="D147" s="978"/>
      <c r="E147" s="978"/>
      <c r="F147" s="979"/>
      <c r="G147" s="977"/>
      <c r="H147" s="978"/>
      <c r="I147" s="978"/>
      <c r="J147" s="978"/>
      <c r="K147" s="979"/>
    </row>
    <row r="148" spans="1:11" x14ac:dyDescent="0.25">
      <c r="A148" s="1012" t="s">
        <v>1146</v>
      </c>
      <c r="B148" s="1013"/>
      <c r="C148" s="1013"/>
      <c r="D148" s="1013"/>
      <c r="E148" s="1013"/>
      <c r="F148" s="1014"/>
      <c r="G148" s="1018" t="s">
        <v>1147</v>
      </c>
      <c r="H148" s="1019"/>
      <c r="I148" s="1019"/>
      <c r="J148" s="1019"/>
      <c r="K148" s="1020"/>
    </row>
    <row r="149" spans="1:11" ht="15.75" thickBot="1" x14ac:dyDescent="0.3">
      <c r="A149" s="1015"/>
      <c r="B149" s="1016"/>
      <c r="C149" s="1016"/>
      <c r="D149" s="1016"/>
      <c r="E149" s="1016"/>
      <c r="F149" s="1017"/>
      <c r="G149" s="1021"/>
      <c r="H149" s="1022"/>
      <c r="I149" s="1022"/>
      <c r="J149" s="1022"/>
      <c r="K149" s="1023"/>
    </row>
    <row r="150" spans="1:11" x14ac:dyDescent="0.25">
      <c r="A150" s="974" t="s">
        <v>597</v>
      </c>
      <c r="B150" s="975"/>
      <c r="C150" s="975"/>
      <c r="D150" s="975"/>
      <c r="E150" s="975"/>
      <c r="F150" s="976"/>
      <c r="G150" s="974"/>
      <c r="H150" s="975"/>
      <c r="I150" s="975"/>
      <c r="J150" s="975"/>
      <c r="K150" s="976"/>
    </row>
    <row r="151" spans="1:11" x14ac:dyDescent="0.25">
      <c r="A151" s="977"/>
      <c r="B151" s="978"/>
      <c r="C151" s="978"/>
      <c r="D151" s="978"/>
      <c r="E151" s="978"/>
      <c r="F151" s="979"/>
      <c r="G151" s="977"/>
      <c r="H151" s="978"/>
      <c r="I151" s="978"/>
      <c r="J151" s="978"/>
      <c r="K151" s="979"/>
    </row>
    <row r="152" spans="1:11" x14ac:dyDescent="0.25">
      <c r="A152" s="977"/>
      <c r="B152" s="978"/>
      <c r="C152" s="978"/>
      <c r="D152" s="978"/>
      <c r="E152" s="978"/>
      <c r="F152" s="979"/>
      <c r="G152" s="977"/>
      <c r="H152" s="978"/>
      <c r="I152" s="978"/>
      <c r="J152" s="978"/>
      <c r="K152" s="979"/>
    </row>
    <row r="153" spans="1:11" x14ac:dyDescent="0.25">
      <c r="A153" s="977"/>
      <c r="B153" s="978"/>
      <c r="C153" s="978"/>
      <c r="D153" s="978"/>
      <c r="E153" s="978"/>
      <c r="F153" s="979"/>
      <c r="G153" s="977"/>
      <c r="H153" s="978"/>
      <c r="I153" s="978"/>
      <c r="J153" s="978"/>
      <c r="K153" s="979"/>
    </row>
    <row r="154" spans="1:11" x14ac:dyDescent="0.25">
      <c r="A154" s="977"/>
      <c r="B154" s="978"/>
      <c r="C154" s="978"/>
      <c r="D154" s="978"/>
      <c r="E154" s="978"/>
      <c r="F154" s="979"/>
      <c r="G154" s="977"/>
      <c r="H154" s="978"/>
      <c r="I154" s="978"/>
      <c r="J154" s="978"/>
      <c r="K154" s="979"/>
    </row>
    <row r="155" spans="1:11" x14ac:dyDescent="0.25">
      <c r="A155" s="977"/>
      <c r="B155" s="978"/>
      <c r="C155" s="978"/>
      <c r="D155" s="978"/>
      <c r="E155" s="978"/>
      <c r="F155" s="979"/>
      <c r="G155" s="977"/>
      <c r="H155" s="978"/>
      <c r="I155" s="978"/>
      <c r="J155" s="978"/>
      <c r="K155" s="979"/>
    </row>
    <row r="156" spans="1:11" x14ac:dyDescent="0.25">
      <c r="A156" s="977"/>
      <c r="B156" s="978"/>
      <c r="C156" s="978"/>
      <c r="D156" s="978"/>
      <c r="E156" s="978"/>
      <c r="F156" s="979"/>
      <c r="G156" s="977"/>
      <c r="H156" s="978"/>
      <c r="I156" s="978"/>
      <c r="J156" s="978"/>
      <c r="K156" s="979"/>
    </row>
    <row r="157" spans="1:11" x14ac:dyDescent="0.25">
      <c r="A157" s="977"/>
      <c r="B157" s="978"/>
      <c r="C157" s="978"/>
      <c r="D157" s="978"/>
      <c r="E157" s="978"/>
      <c r="F157" s="979"/>
      <c r="G157" s="977"/>
      <c r="H157" s="978"/>
      <c r="I157" s="978"/>
      <c r="J157" s="978"/>
      <c r="K157" s="979"/>
    </row>
    <row r="158" spans="1:11" x14ac:dyDescent="0.25">
      <c r="A158" s="977"/>
      <c r="B158" s="978"/>
      <c r="C158" s="978"/>
      <c r="D158" s="978"/>
      <c r="E158" s="978"/>
      <c r="F158" s="979"/>
      <c r="G158" s="977"/>
      <c r="H158" s="978"/>
      <c r="I158" s="978"/>
      <c r="J158" s="978"/>
      <c r="K158" s="979"/>
    </row>
    <row r="159" spans="1:11" x14ac:dyDescent="0.25">
      <c r="A159" s="977"/>
      <c r="B159" s="978"/>
      <c r="C159" s="978"/>
      <c r="D159" s="978"/>
      <c r="E159" s="978"/>
      <c r="F159" s="979"/>
      <c r="G159" s="977"/>
      <c r="H159" s="978"/>
      <c r="I159" s="978"/>
      <c r="J159" s="978"/>
      <c r="K159" s="979"/>
    </row>
    <row r="160" spans="1:11" x14ac:dyDescent="0.25">
      <c r="A160" s="977"/>
      <c r="B160" s="978"/>
      <c r="C160" s="978"/>
      <c r="D160" s="978"/>
      <c r="E160" s="978"/>
      <c r="F160" s="979"/>
      <c r="G160" s="977"/>
      <c r="H160" s="978"/>
      <c r="I160" s="978"/>
      <c r="J160" s="978"/>
      <c r="K160" s="979"/>
    </row>
    <row r="161" spans="1:11" x14ac:dyDescent="0.25">
      <c r="A161" s="977"/>
      <c r="B161" s="978"/>
      <c r="C161" s="978"/>
      <c r="D161" s="978"/>
      <c r="E161" s="978"/>
      <c r="F161" s="979"/>
      <c r="G161" s="977"/>
      <c r="H161" s="978"/>
      <c r="I161" s="978"/>
      <c r="J161" s="978"/>
      <c r="K161" s="979"/>
    </row>
    <row r="162" spans="1:11" x14ac:dyDescent="0.25">
      <c r="A162" s="977"/>
      <c r="B162" s="978"/>
      <c r="C162" s="978"/>
      <c r="D162" s="978"/>
      <c r="E162" s="978"/>
      <c r="F162" s="979"/>
      <c r="G162" s="977"/>
      <c r="H162" s="978"/>
      <c r="I162" s="978"/>
      <c r="J162" s="978"/>
      <c r="K162" s="979"/>
    </row>
    <row r="163" spans="1:11" ht="15.75" thickBot="1" x14ac:dyDescent="0.3">
      <c r="A163" s="977"/>
      <c r="B163" s="978"/>
      <c r="C163" s="978"/>
      <c r="D163" s="978"/>
      <c r="E163" s="978"/>
      <c r="F163" s="979"/>
      <c r="G163" s="977"/>
      <c r="H163" s="978"/>
      <c r="I163" s="978"/>
      <c r="J163" s="978"/>
      <c r="K163" s="979"/>
    </row>
    <row r="164" spans="1:11" x14ac:dyDescent="0.25">
      <c r="A164" s="1018" t="s">
        <v>1013</v>
      </c>
      <c r="B164" s="1019"/>
      <c r="C164" s="1019"/>
      <c r="D164" s="1019"/>
      <c r="E164" s="1019"/>
      <c r="F164" s="1020"/>
      <c r="G164" s="1018" t="s">
        <v>1148</v>
      </c>
      <c r="H164" s="1019"/>
      <c r="I164" s="1019"/>
      <c r="J164" s="1019"/>
      <c r="K164" s="1020"/>
    </row>
    <row r="165" spans="1:11" ht="15.75" thickBot="1" x14ac:dyDescent="0.3">
      <c r="A165" s="1021"/>
      <c r="B165" s="1022"/>
      <c r="C165" s="1022"/>
      <c r="D165" s="1022"/>
      <c r="E165" s="1022"/>
      <c r="F165" s="1023"/>
      <c r="G165" s="1021"/>
      <c r="H165" s="1022"/>
      <c r="I165" s="1022"/>
      <c r="J165" s="1022"/>
      <c r="K165" s="1023"/>
    </row>
    <row r="166" spans="1:11" x14ac:dyDescent="0.25">
      <c r="A166" s="977"/>
      <c r="B166" s="978"/>
      <c r="C166" s="978"/>
      <c r="D166" s="978"/>
      <c r="E166" s="978"/>
      <c r="F166" s="979"/>
      <c r="G166" s="977" t="s">
        <v>538</v>
      </c>
      <c r="H166" s="978"/>
      <c r="I166" s="978"/>
      <c r="J166" s="978"/>
      <c r="K166" s="979"/>
    </row>
    <row r="167" spans="1:11" x14ac:dyDescent="0.25">
      <c r="A167" s="977"/>
      <c r="B167" s="978"/>
      <c r="C167" s="978"/>
      <c r="D167" s="978"/>
      <c r="E167" s="978"/>
      <c r="F167" s="979"/>
      <c r="G167" s="977"/>
      <c r="H167" s="978"/>
      <c r="I167" s="978"/>
      <c r="J167" s="978"/>
      <c r="K167" s="979"/>
    </row>
    <row r="168" spans="1:11" x14ac:dyDescent="0.25">
      <c r="A168" s="977"/>
      <c r="B168" s="978"/>
      <c r="C168" s="978"/>
      <c r="D168" s="978"/>
      <c r="E168" s="978"/>
      <c r="F168" s="979"/>
      <c r="G168" s="977"/>
      <c r="H168" s="978"/>
      <c r="I168" s="978"/>
      <c r="J168" s="978"/>
      <c r="K168" s="979"/>
    </row>
    <row r="169" spans="1:11" x14ac:dyDescent="0.25">
      <c r="A169" s="977"/>
      <c r="B169" s="978"/>
      <c r="C169" s="978"/>
      <c r="D169" s="978"/>
      <c r="E169" s="978"/>
      <c r="F169" s="979"/>
      <c r="G169" s="977"/>
      <c r="H169" s="978"/>
      <c r="I169" s="978"/>
      <c r="J169" s="978"/>
      <c r="K169" s="979"/>
    </row>
    <row r="170" spans="1:11" x14ac:dyDescent="0.25">
      <c r="A170" s="977"/>
      <c r="B170" s="978"/>
      <c r="C170" s="978"/>
      <c r="D170" s="978"/>
      <c r="E170" s="978"/>
      <c r="F170" s="979"/>
      <c r="G170" s="977"/>
      <c r="H170" s="978"/>
      <c r="I170" s="978"/>
      <c r="J170" s="978"/>
      <c r="K170" s="979"/>
    </row>
    <row r="171" spans="1:11" x14ac:dyDescent="0.25">
      <c r="A171" s="977"/>
      <c r="B171" s="978"/>
      <c r="C171" s="978"/>
      <c r="D171" s="978"/>
      <c r="E171" s="978"/>
      <c r="F171" s="979"/>
      <c r="G171" s="977"/>
      <c r="H171" s="978"/>
      <c r="I171" s="978"/>
      <c r="J171" s="978"/>
      <c r="K171" s="979"/>
    </row>
    <row r="172" spans="1:11" x14ac:dyDescent="0.25">
      <c r="A172" s="977"/>
      <c r="B172" s="978"/>
      <c r="C172" s="978"/>
      <c r="D172" s="978"/>
      <c r="E172" s="978"/>
      <c r="F172" s="979"/>
      <c r="G172" s="977"/>
      <c r="H172" s="978"/>
      <c r="I172" s="978"/>
      <c r="J172" s="978"/>
      <c r="K172" s="979"/>
    </row>
    <row r="173" spans="1:11" x14ac:dyDescent="0.25">
      <c r="A173" s="977"/>
      <c r="B173" s="978"/>
      <c r="C173" s="978"/>
      <c r="D173" s="978"/>
      <c r="E173" s="978"/>
      <c r="F173" s="979"/>
      <c r="G173" s="977"/>
      <c r="H173" s="978"/>
      <c r="I173" s="978"/>
      <c r="J173" s="978"/>
      <c r="K173" s="979"/>
    </row>
    <row r="174" spans="1:11" x14ac:dyDescent="0.25">
      <c r="A174" s="977"/>
      <c r="B174" s="978"/>
      <c r="C174" s="978"/>
      <c r="D174" s="978"/>
      <c r="E174" s="978"/>
      <c r="F174" s="979"/>
      <c r="G174" s="977"/>
      <c r="H174" s="978"/>
      <c r="I174" s="978"/>
      <c r="J174" s="978"/>
      <c r="K174" s="979"/>
    </row>
    <row r="175" spans="1:11" x14ac:dyDescent="0.25">
      <c r="A175" s="977"/>
      <c r="B175" s="978"/>
      <c r="C175" s="978"/>
      <c r="D175" s="978"/>
      <c r="E175" s="978"/>
      <c r="F175" s="979"/>
      <c r="G175" s="977"/>
      <c r="H175" s="978"/>
      <c r="I175" s="978"/>
      <c r="J175" s="978"/>
      <c r="K175" s="979"/>
    </row>
    <row r="176" spans="1:11" x14ac:dyDescent="0.25">
      <c r="A176" s="977"/>
      <c r="B176" s="978"/>
      <c r="C176" s="978"/>
      <c r="D176" s="978"/>
      <c r="E176" s="978"/>
      <c r="F176" s="979"/>
      <c r="G176" s="977"/>
      <c r="H176" s="978"/>
      <c r="I176" s="978"/>
      <c r="J176" s="978"/>
      <c r="K176" s="979"/>
    </row>
    <row r="177" spans="1:11" x14ac:dyDescent="0.25">
      <c r="A177" s="977"/>
      <c r="B177" s="978"/>
      <c r="C177" s="978"/>
      <c r="D177" s="978"/>
      <c r="E177" s="978"/>
      <c r="F177" s="979"/>
      <c r="G177" s="977"/>
      <c r="H177" s="978"/>
      <c r="I177" s="978"/>
      <c r="J177" s="978"/>
      <c r="K177" s="979"/>
    </row>
    <row r="178" spans="1:11" x14ac:dyDescent="0.25">
      <c r="A178" s="977"/>
      <c r="B178" s="978"/>
      <c r="C178" s="978"/>
      <c r="D178" s="978"/>
      <c r="E178" s="978"/>
      <c r="F178" s="979"/>
      <c r="G178" s="977"/>
      <c r="H178" s="978"/>
      <c r="I178" s="978"/>
      <c r="J178" s="978"/>
      <c r="K178" s="979"/>
    </row>
    <row r="179" spans="1:11" ht="15.75" thickBot="1" x14ac:dyDescent="0.3">
      <c r="A179" s="977"/>
      <c r="B179" s="978"/>
      <c r="C179" s="978"/>
      <c r="D179" s="978"/>
      <c r="E179" s="978"/>
      <c r="F179" s="979"/>
      <c r="G179" s="977"/>
      <c r="H179" s="978"/>
      <c r="I179" s="978"/>
      <c r="J179" s="978"/>
      <c r="K179" s="979"/>
    </row>
    <row r="180" spans="1:11" x14ac:dyDescent="0.25">
      <c r="A180" s="1012" t="s">
        <v>1014</v>
      </c>
      <c r="B180" s="1013"/>
      <c r="C180" s="1013"/>
      <c r="D180" s="1013"/>
      <c r="E180" s="1013"/>
      <c r="F180" s="1014"/>
      <c r="G180" s="1018" t="s">
        <v>1015</v>
      </c>
      <c r="H180" s="1019"/>
      <c r="I180" s="1019"/>
      <c r="J180" s="1019"/>
      <c r="K180" s="1020"/>
    </row>
    <row r="181" spans="1:11" ht="15.75" thickBot="1" x14ac:dyDescent="0.3">
      <c r="A181" s="1015"/>
      <c r="B181" s="1016"/>
      <c r="C181" s="1016"/>
      <c r="D181" s="1016"/>
      <c r="E181" s="1016"/>
      <c r="F181" s="1017"/>
      <c r="G181" s="1021"/>
      <c r="H181" s="1022"/>
      <c r="I181" s="1022"/>
      <c r="J181" s="1022"/>
      <c r="K181" s="1023"/>
    </row>
    <row r="182" spans="1:11" x14ac:dyDescent="0.25">
      <c r="A182" s="977"/>
      <c r="B182" s="978"/>
      <c r="C182" s="978"/>
      <c r="D182" s="978"/>
      <c r="E182" s="978"/>
      <c r="F182" s="979"/>
      <c r="G182" s="977" t="s">
        <v>538</v>
      </c>
      <c r="H182" s="978"/>
      <c r="I182" s="978"/>
      <c r="J182" s="978"/>
      <c r="K182" s="979"/>
    </row>
    <row r="183" spans="1:11" x14ac:dyDescent="0.25">
      <c r="A183" s="977"/>
      <c r="B183" s="978"/>
      <c r="C183" s="978"/>
      <c r="D183" s="978"/>
      <c r="E183" s="978"/>
      <c r="F183" s="979"/>
      <c r="G183" s="977"/>
      <c r="H183" s="978"/>
      <c r="I183" s="978"/>
      <c r="J183" s="978"/>
      <c r="K183" s="979"/>
    </row>
    <row r="184" spans="1:11" x14ac:dyDescent="0.25">
      <c r="A184" s="977"/>
      <c r="B184" s="978"/>
      <c r="C184" s="978"/>
      <c r="D184" s="978"/>
      <c r="E184" s="978"/>
      <c r="F184" s="979"/>
      <c r="G184" s="977"/>
      <c r="H184" s="978"/>
      <c r="I184" s="978"/>
      <c r="J184" s="978"/>
      <c r="K184" s="979"/>
    </row>
    <row r="185" spans="1:11" x14ac:dyDescent="0.25">
      <c r="A185" s="977"/>
      <c r="B185" s="978"/>
      <c r="C185" s="978"/>
      <c r="D185" s="978"/>
      <c r="E185" s="978"/>
      <c r="F185" s="979"/>
      <c r="G185" s="977"/>
      <c r="H185" s="978"/>
      <c r="I185" s="978"/>
      <c r="J185" s="978"/>
      <c r="K185" s="979"/>
    </row>
    <row r="186" spans="1:11" x14ac:dyDescent="0.25">
      <c r="A186" s="977"/>
      <c r="B186" s="978"/>
      <c r="C186" s="978"/>
      <c r="D186" s="978"/>
      <c r="E186" s="978"/>
      <c r="F186" s="979"/>
      <c r="G186" s="977"/>
      <c r="H186" s="978"/>
      <c r="I186" s="978"/>
      <c r="J186" s="978"/>
      <c r="K186" s="979"/>
    </row>
    <row r="187" spans="1:11" x14ac:dyDescent="0.25">
      <c r="A187" s="977"/>
      <c r="B187" s="978"/>
      <c r="C187" s="978"/>
      <c r="D187" s="978"/>
      <c r="E187" s="978"/>
      <c r="F187" s="979"/>
      <c r="G187" s="977"/>
      <c r="H187" s="978"/>
      <c r="I187" s="978"/>
      <c r="J187" s="978"/>
      <c r="K187" s="979"/>
    </row>
    <row r="188" spans="1:11" x14ac:dyDescent="0.25">
      <c r="A188" s="977"/>
      <c r="B188" s="978"/>
      <c r="C188" s="978"/>
      <c r="D188" s="978"/>
      <c r="E188" s="978"/>
      <c r="F188" s="979"/>
      <c r="G188" s="977"/>
      <c r="H188" s="978"/>
      <c r="I188" s="978"/>
      <c r="J188" s="978"/>
      <c r="K188" s="979"/>
    </row>
    <row r="189" spans="1:11" x14ac:dyDescent="0.25">
      <c r="A189" s="977"/>
      <c r="B189" s="978"/>
      <c r="C189" s="978"/>
      <c r="D189" s="978"/>
      <c r="E189" s="978"/>
      <c r="F189" s="979"/>
      <c r="G189" s="977"/>
      <c r="H189" s="978"/>
      <c r="I189" s="978"/>
      <c r="J189" s="978"/>
      <c r="K189" s="979"/>
    </row>
    <row r="190" spans="1:11" x14ac:dyDescent="0.25">
      <c r="A190" s="977"/>
      <c r="B190" s="978"/>
      <c r="C190" s="978"/>
      <c r="D190" s="978"/>
      <c r="E190" s="978"/>
      <c r="F190" s="979"/>
      <c r="G190" s="977"/>
      <c r="H190" s="978"/>
      <c r="I190" s="978"/>
      <c r="J190" s="978"/>
      <c r="K190" s="979"/>
    </row>
    <row r="191" spans="1:11" x14ac:dyDescent="0.25">
      <c r="A191" s="977"/>
      <c r="B191" s="978"/>
      <c r="C191" s="978"/>
      <c r="D191" s="978"/>
      <c r="E191" s="978"/>
      <c r="F191" s="979"/>
      <c r="G191" s="977"/>
      <c r="H191" s="978"/>
      <c r="I191" s="978"/>
      <c r="J191" s="978"/>
      <c r="K191" s="979"/>
    </row>
    <row r="192" spans="1:11" x14ac:dyDescent="0.25">
      <c r="A192" s="977"/>
      <c r="B192" s="978"/>
      <c r="C192" s="978"/>
      <c r="D192" s="978"/>
      <c r="E192" s="978"/>
      <c r="F192" s="979"/>
      <c r="G192" s="977"/>
      <c r="H192" s="978"/>
      <c r="I192" s="978"/>
      <c r="J192" s="978"/>
      <c r="K192" s="979"/>
    </row>
    <row r="193" spans="1:11" x14ac:dyDescent="0.25">
      <c r="A193" s="977"/>
      <c r="B193" s="978"/>
      <c r="C193" s="978"/>
      <c r="D193" s="978"/>
      <c r="E193" s="978"/>
      <c r="F193" s="979"/>
      <c r="G193" s="977"/>
      <c r="H193" s="978"/>
      <c r="I193" s="978"/>
      <c r="J193" s="978"/>
      <c r="K193" s="979"/>
    </row>
    <row r="194" spans="1:11" x14ac:dyDescent="0.25">
      <c r="A194" s="977"/>
      <c r="B194" s="978"/>
      <c r="C194" s="978"/>
      <c r="D194" s="978"/>
      <c r="E194" s="978"/>
      <c r="F194" s="979"/>
      <c r="G194" s="977"/>
      <c r="H194" s="978"/>
      <c r="I194" s="978"/>
      <c r="J194" s="978"/>
      <c r="K194" s="979"/>
    </row>
    <row r="195" spans="1:11" ht="15.75" thickBot="1" x14ac:dyDescent="0.3">
      <c r="A195" s="977"/>
      <c r="B195" s="978"/>
      <c r="C195" s="978"/>
      <c r="D195" s="978"/>
      <c r="E195" s="978"/>
      <c r="F195" s="979"/>
      <c r="G195" s="977"/>
      <c r="H195" s="978"/>
      <c r="I195" s="978"/>
      <c r="J195" s="978"/>
      <c r="K195" s="979"/>
    </row>
    <row r="196" spans="1:11" ht="33" customHeight="1" x14ac:dyDescent="0.25">
      <c r="A196" s="1012" t="s">
        <v>1149</v>
      </c>
      <c r="B196" s="1013"/>
      <c r="C196" s="1013"/>
      <c r="D196" s="1013"/>
      <c r="E196" s="1013"/>
      <c r="F196" s="1014"/>
      <c r="G196" s="1018" t="s">
        <v>1150</v>
      </c>
      <c r="H196" s="1019"/>
      <c r="I196" s="1019"/>
      <c r="J196" s="1019"/>
      <c r="K196" s="1020"/>
    </row>
    <row r="197" spans="1:11" ht="0.75" customHeight="1" thickBot="1" x14ac:dyDescent="0.3">
      <c r="A197" s="1015"/>
      <c r="B197" s="1016"/>
      <c r="C197" s="1016"/>
      <c r="D197" s="1016"/>
      <c r="E197" s="1016"/>
      <c r="F197" s="1017"/>
      <c r="G197" s="1021"/>
      <c r="H197" s="1022"/>
      <c r="I197" s="1022"/>
      <c r="J197" s="1022"/>
      <c r="K197" s="1023"/>
    </row>
    <row r="198" spans="1:11" x14ac:dyDescent="0.25">
      <c r="A198" s="974" t="s">
        <v>595</v>
      </c>
      <c r="B198" s="975"/>
      <c r="C198" s="975"/>
      <c r="D198" s="975"/>
      <c r="E198" s="975"/>
      <c r="F198" s="976"/>
      <c r="G198" s="974" t="s">
        <v>596</v>
      </c>
      <c r="H198" s="975"/>
      <c r="I198" s="975"/>
      <c r="J198" s="975"/>
      <c r="K198" s="976"/>
    </row>
    <row r="199" spans="1:11" x14ac:dyDescent="0.25">
      <c r="A199" s="977"/>
      <c r="B199" s="978"/>
      <c r="C199" s="978"/>
      <c r="D199" s="978"/>
      <c r="E199" s="978"/>
      <c r="F199" s="979"/>
      <c r="G199" s="977"/>
      <c r="H199" s="978"/>
      <c r="I199" s="978"/>
      <c r="J199" s="978"/>
      <c r="K199" s="979"/>
    </row>
    <row r="200" spans="1:11" x14ac:dyDescent="0.25">
      <c r="A200" s="977"/>
      <c r="B200" s="978"/>
      <c r="C200" s="978"/>
      <c r="D200" s="978"/>
      <c r="E200" s="978"/>
      <c r="F200" s="979"/>
      <c r="G200" s="977"/>
      <c r="H200" s="978"/>
      <c r="I200" s="978"/>
      <c r="J200" s="978"/>
      <c r="K200" s="979"/>
    </row>
    <row r="201" spans="1:11" x14ac:dyDescent="0.25">
      <c r="A201" s="977"/>
      <c r="B201" s="978"/>
      <c r="C201" s="978"/>
      <c r="D201" s="978"/>
      <c r="E201" s="978"/>
      <c r="F201" s="979"/>
      <c r="G201" s="977"/>
      <c r="H201" s="978"/>
      <c r="I201" s="978"/>
      <c r="J201" s="978"/>
      <c r="K201" s="979"/>
    </row>
    <row r="202" spans="1:11" x14ac:dyDescent="0.25">
      <c r="A202" s="977"/>
      <c r="B202" s="978"/>
      <c r="C202" s="978"/>
      <c r="D202" s="978"/>
      <c r="E202" s="978"/>
      <c r="F202" s="979"/>
      <c r="G202" s="977"/>
      <c r="H202" s="978"/>
      <c r="I202" s="978"/>
      <c r="J202" s="978"/>
      <c r="K202" s="979"/>
    </row>
    <row r="203" spans="1:11" x14ac:dyDescent="0.25">
      <c r="A203" s="977"/>
      <c r="B203" s="978"/>
      <c r="C203" s="978"/>
      <c r="D203" s="978"/>
      <c r="E203" s="978"/>
      <c r="F203" s="979"/>
      <c r="G203" s="977"/>
      <c r="H203" s="978"/>
      <c r="I203" s="978"/>
      <c r="J203" s="978"/>
      <c r="K203" s="979"/>
    </row>
    <row r="204" spans="1:11" x14ac:dyDescent="0.25">
      <c r="A204" s="977"/>
      <c r="B204" s="978"/>
      <c r="C204" s="978"/>
      <c r="D204" s="978"/>
      <c r="E204" s="978"/>
      <c r="F204" s="979"/>
      <c r="G204" s="977"/>
      <c r="H204" s="978"/>
      <c r="I204" s="978"/>
      <c r="J204" s="978"/>
      <c r="K204" s="979"/>
    </row>
    <row r="205" spans="1:11" x14ac:dyDescent="0.25">
      <c r="A205" s="977"/>
      <c r="B205" s="978"/>
      <c r="C205" s="978"/>
      <c r="D205" s="978"/>
      <c r="E205" s="978"/>
      <c r="F205" s="979"/>
      <c r="G205" s="977"/>
      <c r="H205" s="978"/>
      <c r="I205" s="978"/>
      <c r="J205" s="978"/>
      <c r="K205" s="979"/>
    </row>
    <row r="206" spans="1:11" x14ac:dyDescent="0.25">
      <c r="A206" s="977"/>
      <c r="B206" s="978"/>
      <c r="C206" s="978"/>
      <c r="D206" s="978"/>
      <c r="E206" s="978"/>
      <c r="F206" s="979"/>
      <c r="G206" s="977"/>
      <c r="H206" s="978"/>
      <c r="I206" s="978"/>
      <c r="J206" s="978"/>
      <c r="K206" s="979"/>
    </row>
    <row r="207" spans="1:11" x14ac:dyDescent="0.25">
      <c r="A207" s="977"/>
      <c r="B207" s="978"/>
      <c r="C207" s="978"/>
      <c r="D207" s="978"/>
      <c r="E207" s="978"/>
      <c r="F207" s="979"/>
      <c r="G207" s="977"/>
      <c r="H207" s="978"/>
      <c r="I207" s="978"/>
      <c r="J207" s="978"/>
      <c r="K207" s="979"/>
    </row>
    <row r="208" spans="1:11" x14ac:dyDescent="0.25">
      <c r="A208" s="977"/>
      <c r="B208" s="978"/>
      <c r="C208" s="978"/>
      <c r="D208" s="978"/>
      <c r="E208" s="978"/>
      <c r="F208" s="979"/>
      <c r="G208" s="977"/>
      <c r="H208" s="978"/>
      <c r="I208" s="978"/>
      <c r="J208" s="978"/>
      <c r="K208" s="979"/>
    </row>
    <row r="209" spans="1:11" x14ac:dyDescent="0.25">
      <c r="A209" s="977"/>
      <c r="B209" s="978"/>
      <c r="C209" s="978"/>
      <c r="D209" s="978"/>
      <c r="E209" s="978"/>
      <c r="F209" s="979"/>
      <c r="G209" s="977"/>
      <c r="H209" s="978"/>
      <c r="I209" s="978"/>
      <c r="J209" s="978"/>
      <c r="K209" s="979"/>
    </row>
    <row r="210" spans="1:11" x14ac:dyDescent="0.25">
      <c r="A210" s="977"/>
      <c r="B210" s="978"/>
      <c r="C210" s="978"/>
      <c r="D210" s="978"/>
      <c r="E210" s="978"/>
      <c r="F210" s="979"/>
      <c r="G210" s="977"/>
      <c r="H210" s="978"/>
      <c r="I210" s="978"/>
      <c r="J210" s="978"/>
      <c r="K210" s="979"/>
    </row>
    <row r="211" spans="1:11" ht="15.75" thickBot="1" x14ac:dyDescent="0.3">
      <c r="A211" s="977"/>
      <c r="B211" s="978"/>
      <c r="C211" s="978"/>
      <c r="D211" s="978"/>
      <c r="E211" s="978"/>
      <c r="F211" s="979"/>
      <c r="G211" s="977"/>
      <c r="H211" s="978"/>
      <c r="I211" s="978"/>
      <c r="J211" s="978"/>
      <c r="K211" s="979"/>
    </row>
    <row r="212" spans="1:11" x14ac:dyDescent="0.25">
      <c r="A212" s="1012" t="s">
        <v>1016</v>
      </c>
      <c r="B212" s="1013"/>
      <c r="C212" s="1013"/>
      <c r="D212" s="1013"/>
      <c r="E212" s="1013"/>
      <c r="F212" s="1014"/>
      <c r="G212" s="1018" t="s">
        <v>1017</v>
      </c>
      <c r="H212" s="1019"/>
      <c r="I212" s="1019"/>
      <c r="J212" s="1019"/>
      <c r="K212" s="1020"/>
    </row>
    <row r="213" spans="1:11" ht="15.75" thickBot="1" x14ac:dyDescent="0.3">
      <c r="A213" s="1015"/>
      <c r="B213" s="1016"/>
      <c r="C213" s="1016"/>
      <c r="D213" s="1016"/>
      <c r="E213" s="1016"/>
      <c r="F213" s="1017"/>
      <c r="G213" s="1021"/>
      <c r="H213" s="1022"/>
      <c r="I213" s="1022"/>
      <c r="J213" s="1022"/>
      <c r="K213" s="1023"/>
    </row>
    <row r="214" spans="1:11" ht="15" customHeight="1" x14ac:dyDescent="0.25">
      <c r="A214" s="974" t="s">
        <v>595</v>
      </c>
      <c r="B214" s="975"/>
      <c r="C214" s="975"/>
      <c r="D214" s="975"/>
      <c r="E214" s="975"/>
      <c r="F214" s="976"/>
      <c r="G214" s="974" t="s">
        <v>596</v>
      </c>
      <c r="H214" s="975"/>
      <c r="I214" s="975"/>
      <c r="J214" s="975"/>
      <c r="K214" s="976"/>
    </row>
    <row r="215" spans="1:11" ht="15" customHeight="1" x14ac:dyDescent="0.25">
      <c r="A215" s="977"/>
      <c r="B215" s="978"/>
      <c r="C215" s="978"/>
      <c r="D215" s="978"/>
      <c r="E215" s="978"/>
      <c r="F215" s="979"/>
      <c r="G215" s="977"/>
      <c r="H215" s="978"/>
      <c r="I215" s="978"/>
      <c r="J215" s="978"/>
      <c r="K215" s="979"/>
    </row>
    <row r="216" spans="1:11" ht="15" customHeight="1" x14ac:dyDescent="0.25">
      <c r="A216" s="977"/>
      <c r="B216" s="978"/>
      <c r="C216" s="978"/>
      <c r="D216" s="978"/>
      <c r="E216" s="978"/>
      <c r="F216" s="979"/>
      <c r="G216" s="977"/>
      <c r="H216" s="978"/>
      <c r="I216" s="978"/>
      <c r="J216" s="978"/>
      <c r="K216" s="979"/>
    </row>
    <row r="217" spans="1:11" ht="15" customHeight="1" x14ac:dyDescent="0.25">
      <c r="A217" s="977"/>
      <c r="B217" s="978"/>
      <c r="C217" s="978"/>
      <c r="D217" s="978"/>
      <c r="E217" s="978"/>
      <c r="F217" s="979"/>
      <c r="G217" s="977"/>
      <c r="H217" s="978"/>
      <c r="I217" s="978"/>
      <c r="J217" s="978"/>
      <c r="K217" s="979"/>
    </row>
    <row r="218" spans="1:11" ht="15" customHeight="1" x14ac:dyDescent="0.25">
      <c r="A218" s="977"/>
      <c r="B218" s="978"/>
      <c r="C218" s="978"/>
      <c r="D218" s="978"/>
      <c r="E218" s="978"/>
      <c r="F218" s="979"/>
      <c r="G218" s="977"/>
      <c r="H218" s="978"/>
      <c r="I218" s="978"/>
      <c r="J218" s="978"/>
      <c r="K218" s="979"/>
    </row>
    <row r="219" spans="1:11" ht="15" customHeight="1" x14ac:dyDescent="0.25">
      <c r="A219" s="977"/>
      <c r="B219" s="978"/>
      <c r="C219" s="978"/>
      <c r="D219" s="978"/>
      <c r="E219" s="978"/>
      <c r="F219" s="979"/>
      <c r="G219" s="977"/>
      <c r="H219" s="978"/>
      <c r="I219" s="978"/>
      <c r="J219" s="978"/>
      <c r="K219" s="979"/>
    </row>
    <row r="220" spans="1:11" ht="15" customHeight="1" x14ac:dyDescent="0.25">
      <c r="A220" s="977"/>
      <c r="B220" s="978"/>
      <c r="C220" s="978"/>
      <c r="D220" s="978"/>
      <c r="E220" s="978"/>
      <c r="F220" s="979"/>
      <c r="G220" s="977"/>
      <c r="H220" s="978"/>
      <c r="I220" s="978"/>
      <c r="J220" s="978"/>
      <c r="K220" s="979"/>
    </row>
    <row r="221" spans="1:11" ht="15" customHeight="1" x14ac:dyDescent="0.25">
      <c r="A221" s="977"/>
      <c r="B221" s="978"/>
      <c r="C221" s="978"/>
      <c r="D221" s="978"/>
      <c r="E221" s="978"/>
      <c r="F221" s="979"/>
      <c r="G221" s="977"/>
      <c r="H221" s="978"/>
      <c r="I221" s="978"/>
      <c r="J221" s="978"/>
      <c r="K221" s="979"/>
    </row>
    <row r="222" spans="1:11" ht="15" customHeight="1" x14ac:dyDescent="0.25">
      <c r="A222" s="977"/>
      <c r="B222" s="978"/>
      <c r="C222" s="978"/>
      <c r="D222" s="978"/>
      <c r="E222" s="978"/>
      <c r="F222" s="979"/>
      <c r="G222" s="977"/>
      <c r="H222" s="978"/>
      <c r="I222" s="978"/>
      <c r="J222" s="978"/>
      <c r="K222" s="979"/>
    </row>
    <row r="223" spans="1:11" ht="15" customHeight="1" x14ac:dyDescent="0.25">
      <c r="A223" s="977"/>
      <c r="B223" s="978"/>
      <c r="C223" s="978"/>
      <c r="D223" s="978"/>
      <c r="E223" s="978"/>
      <c r="F223" s="979"/>
      <c r="G223" s="977"/>
      <c r="H223" s="978"/>
      <c r="I223" s="978"/>
      <c r="J223" s="978"/>
      <c r="K223" s="979"/>
    </row>
    <row r="224" spans="1:11" ht="15" customHeight="1" x14ac:dyDescent="0.25">
      <c r="A224" s="977"/>
      <c r="B224" s="978"/>
      <c r="C224" s="978"/>
      <c r="D224" s="978"/>
      <c r="E224" s="978"/>
      <c r="F224" s="979"/>
      <c r="G224" s="977"/>
      <c r="H224" s="978"/>
      <c r="I224" s="978"/>
      <c r="J224" s="978"/>
      <c r="K224" s="979"/>
    </row>
    <row r="225" spans="1:11" ht="15" customHeight="1" x14ac:dyDescent="0.25">
      <c r="A225" s="977"/>
      <c r="B225" s="978"/>
      <c r="C225" s="978"/>
      <c r="D225" s="978"/>
      <c r="E225" s="978"/>
      <c r="F225" s="979"/>
      <c r="G225" s="977"/>
      <c r="H225" s="978"/>
      <c r="I225" s="978"/>
      <c r="J225" s="978"/>
      <c r="K225" s="979"/>
    </row>
    <row r="226" spans="1:11" ht="15" customHeight="1" x14ac:dyDescent="0.25">
      <c r="A226" s="977"/>
      <c r="B226" s="978"/>
      <c r="C226" s="978"/>
      <c r="D226" s="978"/>
      <c r="E226" s="978"/>
      <c r="F226" s="979"/>
      <c r="G226" s="977"/>
      <c r="H226" s="978"/>
      <c r="I226" s="978"/>
      <c r="J226" s="978"/>
      <c r="K226" s="979"/>
    </row>
    <row r="227" spans="1:11" ht="15" customHeight="1" thickBot="1" x14ac:dyDescent="0.3">
      <c r="A227" s="977"/>
      <c r="B227" s="978"/>
      <c r="C227" s="978"/>
      <c r="D227" s="978"/>
      <c r="E227" s="978"/>
      <c r="F227" s="979"/>
      <c r="G227" s="977"/>
      <c r="H227" s="978"/>
      <c r="I227" s="978"/>
      <c r="J227" s="978"/>
      <c r="K227" s="979"/>
    </row>
    <row r="228" spans="1:11" ht="15" customHeight="1" x14ac:dyDescent="0.25">
      <c r="A228" s="1012" t="s">
        <v>1151</v>
      </c>
      <c r="B228" s="1013"/>
      <c r="C228" s="1013"/>
      <c r="D228" s="1013"/>
      <c r="E228" s="1013"/>
      <c r="F228" s="1014"/>
      <c r="G228" s="1018" t="s">
        <v>1152</v>
      </c>
      <c r="H228" s="1019"/>
      <c r="I228" s="1019"/>
      <c r="J228" s="1019"/>
      <c r="K228" s="1020"/>
    </row>
    <row r="229" spans="1:11" ht="15" customHeight="1" thickBot="1" x14ac:dyDescent="0.3">
      <c r="A229" s="1015"/>
      <c r="B229" s="1016"/>
      <c r="C229" s="1016"/>
      <c r="D229" s="1016"/>
      <c r="E229" s="1016"/>
      <c r="F229" s="1017"/>
      <c r="G229" s="1021"/>
      <c r="H229" s="1022"/>
      <c r="I229" s="1022"/>
      <c r="J229" s="1022"/>
      <c r="K229" s="1023"/>
    </row>
    <row r="230" spans="1:11" ht="15" customHeight="1" x14ac:dyDescent="0.25">
      <c r="A230" s="974" t="s">
        <v>595</v>
      </c>
      <c r="B230" s="975"/>
      <c r="C230" s="975"/>
      <c r="D230" s="975"/>
      <c r="E230" s="975"/>
      <c r="F230" s="976"/>
      <c r="G230" s="974" t="s">
        <v>596</v>
      </c>
      <c r="H230" s="975"/>
      <c r="I230" s="975"/>
      <c r="J230" s="975"/>
      <c r="K230" s="976"/>
    </row>
    <row r="231" spans="1:11" ht="15" customHeight="1" x14ac:dyDescent="0.25">
      <c r="A231" s="977"/>
      <c r="B231" s="978"/>
      <c r="C231" s="978"/>
      <c r="D231" s="978"/>
      <c r="E231" s="978"/>
      <c r="F231" s="979"/>
      <c r="G231" s="977"/>
      <c r="H231" s="978"/>
      <c r="I231" s="978"/>
      <c r="J231" s="978"/>
      <c r="K231" s="979"/>
    </row>
    <row r="232" spans="1:11" ht="15" customHeight="1" x14ac:dyDescent="0.25">
      <c r="A232" s="977"/>
      <c r="B232" s="978"/>
      <c r="C232" s="978"/>
      <c r="D232" s="978"/>
      <c r="E232" s="978"/>
      <c r="F232" s="979"/>
      <c r="G232" s="977"/>
      <c r="H232" s="978"/>
      <c r="I232" s="978"/>
      <c r="J232" s="978"/>
      <c r="K232" s="979"/>
    </row>
    <row r="233" spans="1:11" ht="15" customHeight="1" x14ac:dyDescent="0.25">
      <c r="A233" s="977"/>
      <c r="B233" s="978"/>
      <c r="C233" s="978"/>
      <c r="D233" s="978"/>
      <c r="E233" s="978"/>
      <c r="F233" s="979"/>
      <c r="G233" s="977"/>
      <c r="H233" s="978"/>
      <c r="I233" s="978"/>
      <c r="J233" s="978"/>
      <c r="K233" s="979"/>
    </row>
    <row r="234" spans="1:11" ht="15" customHeight="1" x14ac:dyDescent="0.25">
      <c r="A234" s="977"/>
      <c r="B234" s="978"/>
      <c r="C234" s="978"/>
      <c r="D234" s="978"/>
      <c r="E234" s="978"/>
      <c r="F234" s="979"/>
      <c r="G234" s="977"/>
      <c r="H234" s="978"/>
      <c r="I234" s="978"/>
      <c r="J234" s="978"/>
      <c r="K234" s="979"/>
    </row>
    <row r="235" spans="1:11" ht="15" customHeight="1" x14ac:dyDescent="0.25">
      <c r="A235" s="977"/>
      <c r="B235" s="978"/>
      <c r="C235" s="978"/>
      <c r="D235" s="978"/>
      <c r="E235" s="978"/>
      <c r="F235" s="979"/>
      <c r="G235" s="977"/>
      <c r="H235" s="978"/>
      <c r="I235" s="978"/>
      <c r="J235" s="978"/>
      <c r="K235" s="979"/>
    </row>
    <row r="236" spans="1:11" ht="15" customHeight="1" x14ac:dyDescent="0.25">
      <c r="A236" s="977"/>
      <c r="B236" s="978"/>
      <c r="C236" s="978"/>
      <c r="D236" s="978"/>
      <c r="E236" s="978"/>
      <c r="F236" s="979"/>
      <c r="G236" s="977"/>
      <c r="H236" s="978"/>
      <c r="I236" s="978"/>
      <c r="J236" s="978"/>
      <c r="K236" s="979"/>
    </row>
    <row r="237" spans="1:11" ht="15" customHeight="1" x14ac:dyDescent="0.25">
      <c r="A237" s="977"/>
      <c r="B237" s="978"/>
      <c r="C237" s="978"/>
      <c r="D237" s="978"/>
      <c r="E237" s="978"/>
      <c r="F237" s="979"/>
      <c r="G237" s="977"/>
      <c r="H237" s="978"/>
      <c r="I237" s="978"/>
      <c r="J237" s="978"/>
      <c r="K237" s="979"/>
    </row>
    <row r="238" spans="1:11" ht="15" customHeight="1" x14ac:dyDescent="0.25">
      <c r="A238" s="977"/>
      <c r="B238" s="978"/>
      <c r="C238" s="978"/>
      <c r="D238" s="978"/>
      <c r="E238" s="978"/>
      <c r="F238" s="979"/>
      <c r="G238" s="977"/>
      <c r="H238" s="978"/>
      <c r="I238" s="978"/>
      <c r="J238" s="978"/>
      <c r="K238" s="979"/>
    </row>
    <row r="239" spans="1:11" ht="15" customHeight="1" x14ac:dyDescent="0.25">
      <c r="A239" s="977"/>
      <c r="B239" s="978"/>
      <c r="C239" s="978"/>
      <c r="D239" s="978"/>
      <c r="E239" s="978"/>
      <c r="F239" s="979"/>
      <c r="G239" s="977"/>
      <c r="H239" s="978"/>
      <c r="I239" s="978"/>
      <c r="J239" s="978"/>
      <c r="K239" s="979"/>
    </row>
    <row r="240" spans="1:11" ht="15" customHeight="1" x14ac:dyDescent="0.25">
      <c r="A240" s="977"/>
      <c r="B240" s="978"/>
      <c r="C240" s="978"/>
      <c r="D240" s="978"/>
      <c r="E240" s="978"/>
      <c r="F240" s="979"/>
      <c r="G240" s="977"/>
      <c r="H240" s="978"/>
      <c r="I240" s="978"/>
      <c r="J240" s="978"/>
      <c r="K240" s="979"/>
    </row>
    <row r="241" spans="1:11" ht="15" customHeight="1" x14ac:dyDescent="0.25">
      <c r="A241" s="977"/>
      <c r="B241" s="978"/>
      <c r="C241" s="978"/>
      <c r="D241" s="978"/>
      <c r="E241" s="978"/>
      <c r="F241" s="979"/>
      <c r="G241" s="977"/>
      <c r="H241" s="978"/>
      <c r="I241" s="978"/>
      <c r="J241" s="978"/>
      <c r="K241" s="979"/>
    </row>
    <row r="242" spans="1:11" ht="15" customHeight="1" x14ac:dyDescent="0.25">
      <c r="A242" s="977"/>
      <c r="B242" s="978"/>
      <c r="C242" s="978"/>
      <c r="D242" s="978"/>
      <c r="E242" s="978"/>
      <c r="F242" s="979"/>
      <c r="G242" s="977"/>
      <c r="H242" s="978"/>
      <c r="I242" s="978"/>
      <c r="J242" s="978"/>
      <c r="K242" s="979"/>
    </row>
    <row r="243" spans="1:11" ht="15" customHeight="1" thickBot="1" x14ac:dyDescent="0.3">
      <c r="A243" s="977"/>
      <c r="B243" s="978"/>
      <c r="C243" s="978"/>
      <c r="D243" s="978"/>
      <c r="E243" s="978"/>
      <c r="F243" s="979"/>
      <c r="G243" s="977"/>
      <c r="H243" s="978"/>
      <c r="I243" s="978"/>
      <c r="J243" s="978"/>
      <c r="K243" s="979"/>
    </row>
    <row r="244" spans="1:11" ht="15" customHeight="1" x14ac:dyDescent="0.25">
      <c r="A244" s="1012" t="s">
        <v>1153</v>
      </c>
      <c r="B244" s="1013"/>
      <c r="C244" s="1013"/>
      <c r="D244" s="1013"/>
      <c r="E244" s="1013"/>
      <c r="F244" s="1014"/>
      <c r="G244" s="1018" t="s">
        <v>1154</v>
      </c>
      <c r="H244" s="1019"/>
      <c r="I244" s="1019"/>
      <c r="J244" s="1019"/>
      <c r="K244" s="1020"/>
    </row>
    <row r="245" spans="1:11" ht="15" customHeight="1" thickBot="1" x14ac:dyDescent="0.3">
      <c r="A245" s="1015"/>
      <c r="B245" s="1016"/>
      <c r="C245" s="1016"/>
      <c r="D245" s="1016"/>
      <c r="E245" s="1016"/>
      <c r="F245" s="1017"/>
      <c r="G245" s="1021"/>
      <c r="H245" s="1022"/>
      <c r="I245" s="1022"/>
      <c r="J245" s="1022"/>
      <c r="K245" s="1023"/>
    </row>
    <row r="246" spans="1:11" ht="15.75" hidden="1" thickBot="1" x14ac:dyDescent="0.3">
      <c r="A246" s="974" t="s">
        <v>597</v>
      </c>
      <c r="B246" s="975"/>
      <c r="C246" s="975"/>
      <c r="D246" s="975"/>
      <c r="E246" s="975"/>
      <c r="F246" s="976"/>
      <c r="G246" s="974" t="s">
        <v>598</v>
      </c>
      <c r="H246" s="975"/>
      <c r="I246" s="975"/>
      <c r="J246" s="975"/>
      <c r="K246" s="976"/>
    </row>
    <row r="247" spans="1:11" ht="15.75" hidden="1" thickBot="1" x14ac:dyDescent="0.3">
      <c r="A247" s="977"/>
      <c r="B247" s="978"/>
      <c r="C247" s="978"/>
      <c r="D247" s="978"/>
      <c r="E247" s="978"/>
      <c r="F247" s="979"/>
      <c r="G247" s="977"/>
      <c r="H247" s="978"/>
      <c r="I247" s="978"/>
      <c r="J247" s="978"/>
      <c r="K247" s="979"/>
    </row>
    <row r="248" spans="1:11" ht="15.75" hidden="1" thickBot="1" x14ac:dyDescent="0.3">
      <c r="A248" s="977"/>
      <c r="B248" s="978"/>
      <c r="C248" s="978"/>
      <c r="D248" s="978"/>
      <c r="E248" s="978"/>
      <c r="F248" s="979"/>
      <c r="G248" s="977"/>
      <c r="H248" s="978"/>
      <c r="I248" s="978"/>
      <c r="J248" s="978"/>
      <c r="K248" s="979"/>
    </row>
    <row r="249" spans="1:11" ht="15.75" hidden="1" thickBot="1" x14ac:dyDescent="0.3">
      <c r="A249" s="977"/>
      <c r="B249" s="978"/>
      <c r="C249" s="978"/>
      <c r="D249" s="978"/>
      <c r="E249" s="978"/>
      <c r="F249" s="979"/>
      <c r="G249" s="977"/>
      <c r="H249" s="978"/>
      <c r="I249" s="978"/>
      <c r="J249" s="978"/>
      <c r="K249" s="979"/>
    </row>
    <row r="250" spans="1:11" ht="15.75" hidden="1" thickBot="1" x14ac:dyDescent="0.3">
      <c r="A250" s="977"/>
      <c r="B250" s="978"/>
      <c r="C250" s="978"/>
      <c r="D250" s="978"/>
      <c r="E250" s="978"/>
      <c r="F250" s="979"/>
      <c r="G250" s="977"/>
      <c r="H250" s="978"/>
      <c r="I250" s="978"/>
      <c r="J250" s="978"/>
      <c r="K250" s="979"/>
    </row>
    <row r="251" spans="1:11" ht="15.75" hidden="1" thickBot="1" x14ac:dyDescent="0.3">
      <c r="A251" s="977"/>
      <c r="B251" s="978"/>
      <c r="C251" s="978"/>
      <c r="D251" s="978"/>
      <c r="E251" s="978"/>
      <c r="F251" s="979"/>
      <c r="G251" s="977"/>
      <c r="H251" s="978"/>
      <c r="I251" s="978"/>
      <c r="J251" s="978"/>
      <c r="K251" s="979"/>
    </row>
    <row r="252" spans="1:11" ht="15.75" hidden="1" thickBot="1" x14ac:dyDescent="0.3">
      <c r="A252" s="977"/>
      <c r="B252" s="978"/>
      <c r="C252" s="978"/>
      <c r="D252" s="978"/>
      <c r="E252" s="978"/>
      <c r="F252" s="979"/>
      <c r="G252" s="977"/>
      <c r="H252" s="978"/>
      <c r="I252" s="978"/>
      <c r="J252" s="978"/>
      <c r="K252" s="979"/>
    </row>
    <row r="253" spans="1:11" ht="15.75" hidden="1" thickBot="1" x14ac:dyDescent="0.3">
      <c r="A253" s="977"/>
      <c r="B253" s="978"/>
      <c r="C253" s="978"/>
      <c r="D253" s="978"/>
      <c r="E253" s="978"/>
      <c r="F253" s="979"/>
      <c r="G253" s="977"/>
      <c r="H253" s="978"/>
      <c r="I253" s="978"/>
      <c r="J253" s="978"/>
      <c r="K253" s="979"/>
    </row>
    <row r="254" spans="1:11" ht="15.75" hidden="1" thickBot="1" x14ac:dyDescent="0.3">
      <c r="A254" s="977"/>
      <c r="B254" s="978"/>
      <c r="C254" s="978"/>
      <c r="D254" s="978"/>
      <c r="E254" s="978"/>
      <c r="F254" s="979"/>
      <c r="G254" s="977"/>
      <c r="H254" s="978"/>
      <c r="I254" s="978"/>
      <c r="J254" s="978"/>
      <c r="K254" s="979"/>
    </row>
    <row r="255" spans="1:11" ht="15.75" hidden="1" thickBot="1" x14ac:dyDescent="0.3">
      <c r="A255" s="977"/>
      <c r="B255" s="978"/>
      <c r="C255" s="978"/>
      <c r="D255" s="978"/>
      <c r="E255" s="978"/>
      <c r="F255" s="979"/>
      <c r="G255" s="977"/>
      <c r="H255" s="978"/>
      <c r="I255" s="978"/>
      <c r="J255" s="978"/>
      <c r="K255" s="979"/>
    </row>
    <row r="256" spans="1:11" ht="15.75" hidden="1" thickBot="1" x14ac:dyDescent="0.3">
      <c r="A256" s="977"/>
      <c r="B256" s="978"/>
      <c r="C256" s="978"/>
      <c r="D256" s="978"/>
      <c r="E256" s="978"/>
      <c r="F256" s="979"/>
      <c r="G256" s="977"/>
      <c r="H256" s="978"/>
      <c r="I256" s="978"/>
      <c r="J256" s="978"/>
      <c r="K256" s="979"/>
    </row>
    <row r="257" spans="1:11" ht="15.75" hidden="1" thickBot="1" x14ac:dyDescent="0.3">
      <c r="A257" s="977"/>
      <c r="B257" s="978"/>
      <c r="C257" s="978"/>
      <c r="D257" s="978"/>
      <c r="E257" s="978"/>
      <c r="F257" s="979"/>
      <c r="G257" s="977"/>
      <c r="H257" s="978"/>
      <c r="I257" s="978"/>
      <c r="J257" s="978"/>
      <c r="K257" s="979"/>
    </row>
    <row r="258" spans="1:11" ht="15.75" hidden="1" thickBot="1" x14ac:dyDescent="0.3">
      <c r="A258" s="977"/>
      <c r="B258" s="978"/>
      <c r="C258" s="978"/>
      <c r="D258" s="978"/>
      <c r="E258" s="978"/>
      <c r="F258" s="979"/>
      <c r="G258" s="977"/>
      <c r="H258" s="978"/>
      <c r="I258" s="978"/>
      <c r="J258" s="978"/>
      <c r="K258" s="979"/>
    </row>
    <row r="259" spans="1:11" ht="15.75" hidden="1" thickBot="1" x14ac:dyDescent="0.3">
      <c r="A259" s="977"/>
      <c r="B259" s="978"/>
      <c r="C259" s="978"/>
      <c r="D259" s="978"/>
      <c r="E259" s="978"/>
      <c r="F259" s="979"/>
      <c r="G259" s="977"/>
      <c r="H259" s="978"/>
      <c r="I259" s="978"/>
      <c r="J259" s="978"/>
      <c r="K259" s="979"/>
    </row>
    <row r="260" spans="1:11" ht="15.75" hidden="1" thickBot="1" x14ac:dyDescent="0.3">
      <c r="A260" s="1018" t="s">
        <v>655</v>
      </c>
      <c r="B260" s="1019"/>
      <c r="C260" s="1019"/>
      <c r="D260" s="1019"/>
      <c r="E260" s="1019"/>
      <c r="F260" s="1020"/>
      <c r="G260" s="1018" t="s">
        <v>656</v>
      </c>
      <c r="H260" s="1019"/>
      <c r="I260" s="1019"/>
      <c r="J260" s="1019"/>
      <c r="K260" s="1020"/>
    </row>
    <row r="261" spans="1:11" ht="15.75" hidden="1" thickBot="1" x14ac:dyDescent="0.3">
      <c r="A261" s="1021"/>
      <c r="B261" s="1022"/>
      <c r="C261" s="1022"/>
      <c r="D261" s="1022"/>
      <c r="E261" s="1022"/>
      <c r="F261" s="1023"/>
      <c r="G261" s="1021"/>
      <c r="H261" s="1022"/>
      <c r="I261" s="1022"/>
      <c r="J261" s="1022"/>
      <c r="K261" s="1023"/>
    </row>
    <row r="262" spans="1:11" ht="15.75" hidden="1" thickBot="1" x14ac:dyDescent="0.3">
      <c r="A262" s="977" t="s">
        <v>537</v>
      </c>
      <c r="B262" s="978"/>
      <c r="C262" s="978"/>
      <c r="D262" s="978"/>
      <c r="E262" s="978"/>
      <c r="F262" s="979"/>
      <c r="G262" s="977" t="s">
        <v>538</v>
      </c>
      <c r="H262" s="978"/>
      <c r="I262" s="978"/>
      <c r="J262" s="978"/>
      <c r="K262" s="979"/>
    </row>
    <row r="263" spans="1:11" ht="15.75" hidden="1" thickBot="1" x14ac:dyDescent="0.3">
      <c r="A263" s="977"/>
      <c r="B263" s="978"/>
      <c r="C263" s="978"/>
      <c r="D263" s="978"/>
      <c r="E263" s="978"/>
      <c r="F263" s="979"/>
      <c r="G263" s="977"/>
      <c r="H263" s="978"/>
      <c r="I263" s="978"/>
      <c r="J263" s="978"/>
      <c r="K263" s="979"/>
    </row>
    <row r="264" spans="1:11" ht="15.75" hidden="1" thickBot="1" x14ac:dyDescent="0.3">
      <c r="A264" s="977"/>
      <c r="B264" s="978"/>
      <c r="C264" s="978"/>
      <c r="D264" s="978"/>
      <c r="E264" s="978"/>
      <c r="F264" s="979"/>
      <c r="G264" s="977"/>
      <c r="H264" s="978"/>
      <c r="I264" s="978"/>
      <c r="J264" s="978"/>
      <c r="K264" s="979"/>
    </row>
    <row r="265" spans="1:11" ht="15.75" hidden="1" thickBot="1" x14ac:dyDescent="0.3">
      <c r="A265" s="977"/>
      <c r="B265" s="978"/>
      <c r="C265" s="978"/>
      <c r="D265" s="978"/>
      <c r="E265" s="978"/>
      <c r="F265" s="979"/>
      <c r="G265" s="977"/>
      <c r="H265" s="978"/>
      <c r="I265" s="978"/>
      <c r="J265" s="978"/>
      <c r="K265" s="979"/>
    </row>
    <row r="266" spans="1:11" ht="15.75" hidden="1" thickBot="1" x14ac:dyDescent="0.3">
      <c r="A266" s="977"/>
      <c r="B266" s="978"/>
      <c r="C266" s="978"/>
      <c r="D266" s="978"/>
      <c r="E266" s="978"/>
      <c r="F266" s="979"/>
      <c r="G266" s="977"/>
      <c r="H266" s="978"/>
      <c r="I266" s="978"/>
      <c r="J266" s="978"/>
      <c r="K266" s="979"/>
    </row>
    <row r="267" spans="1:11" ht="15.75" hidden="1" thickBot="1" x14ac:dyDescent="0.3">
      <c r="A267" s="977"/>
      <c r="B267" s="978"/>
      <c r="C267" s="978"/>
      <c r="D267" s="978"/>
      <c r="E267" s="978"/>
      <c r="F267" s="979"/>
      <c r="G267" s="977"/>
      <c r="H267" s="978"/>
      <c r="I267" s="978"/>
      <c r="J267" s="978"/>
      <c r="K267" s="979"/>
    </row>
    <row r="268" spans="1:11" ht="15.75" hidden="1" thickBot="1" x14ac:dyDescent="0.3">
      <c r="A268" s="977"/>
      <c r="B268" s="978"/>
      <c r="C268" s="978"/>
      <c r="D268" s="978"/>
      <c r="E268" s="978"/>
      <c r="F268" s="979"/>
      <c r="G268" s="977"/>
      <c r="H268" s="978"/>
      <c r="I268" s="978"/>
      <c r="J268" s="978"/>
      <c r="K268" s="979"/>
    </row>
    <row r="269" spans="1:11" ht="15.75" hidden="1" thickBot="1" x14ac:dyDescent="0.3">
      <c r="A269" s="977"/>
      <c r="B269" s="978"/>
      <c r="C269" s="978"/>
      <c r="D269" s="978"/>
      <c r="E269" s="978"/>
      <c r="F269" s="979"/>
      <c r="G269" s="977"/>
      <c r="H269" s="978"/>
      <c r="I269" s="978"/>
      <c r="J269" s="978"/>
      <c r="K269" s="979"/>
    </row>
    <row r="270" spans="1:11" ht="15.75" hidden="1" thickBot="1" x14ac:dyDescent="0.3">
      <c r="A270" s="977"/>
      <c r="B270" s="978"/>
      <c r="C270" s="978"/>
      <c r="D270" s="978"/>
      <c r="E270" s="978"/>
      <c r="F270" s="979"/>
      <c r="G270" s="977"/>
      <c r="H270" s="978"/>
      <c r="I270" s="978"/>
      <c r="J270" s="978"/>
      <c r="K270" s="979"/>
    </row>
    <row r="271" spans="1:11" ht="15.75" hidden="1" thickBot="1" x14ac:dyDescent="0.3">
      <c r="A271" s="977"/>
      <c r="B271" s="978"/>
      <c r="C271" s="978"/>
      <c r="D271" s="978"/>
      <c r="E271" s="978"/>
      <c r="F271" s="979"/>
      <c r="G271" s="977"/>
      <c r="H271" s="978"/>
      <c r="I271" s="978"/>
      <c r="J271" s="978"/>
      <c r="K271" s="979"/>
    </row>
    <row r="272" spans="1:11" ht="15.75" hidden="1" thickBot="1" x14ac:dyDescent="0.3">
      <c r="A272" s="977"/>
      <c r="B272" s="978"/>
      <c r="C272" s="978"/>
      <c r="D272" s="978"/>
      <c r="E272" s="978"/>
      <c r="F272" s="979"/>
      <c r="G272" s="977"/>
      <c r="H272" s="978"/>
      <c r="I272" s="978"/>
      <c r="J272" s="978"/>
      <c r="K272" s="979"/>
    </row>
    <row r="273" spans="1:11" ht="15.75" hidden="1" thickBot="1" x14ac:dyDescent="0.3">
      <c r="A273" s="977"/>
      <c r="B273" s="978"/>
      <c r="C273" s="978"/>
      <c r="D273" s="978"/>
      <c r="E273" s="978"/>
      <c r="F273" s="979"/>
      <c r="G273" s="977"/>
      <c r="H273" s="978"/>
      <c r="I273" s="978"/>
      <c r="J273" s="978"/>
      <c r="K273" s="979"/>
    </row>
    <row r="274" spans="1:11" ht="15.75" hidden="1" thickBot="1" x14ac:dyDescent="0.3">
      <c r="A274" s="977"/>
      <c r="B274" s="978"/>
      <c r="C274" s="978"/>
      <c r="D274" s="978"/>
      <c r="E274" s="978"/>
      <c r="F274" s="979"/>
      <c r="G274" s="977"/>
      <c r="H274" s="978"/>
      <c r="I274" s="978"/>
      <c r="J274" s="978"/>
      <c r="K274" s="979"/>
    </row>
    <row r="275" spans="1:11" ht="15.75" hidden="1" thickBot="1" x14ac:dyDescent="0.3">
      <c r="A275" s="977"/>
      <c r="B275" s="978"/>
      <c r="C275" s="978"/>
      <c r="D275" s="978"/>
      <c r="E275" s="978"/>
      <c r="F275" s="979"/>
      <c r="G275" s="977"/>
      <c r="H275" s="978"/>
      <c r="I275" s="978"/>
      <c r="J275" s="978"/>
      <c r="K275" s="979"/>
    </row>
    <row r="276" spans="1:11" ht="15.75" hidden="1" thickBot="1" x14ac:dyDescent="0.3">
      <c r="A276" s="1012" t="s">
        <v>657</v>
      </c>
      <c r="B276" s="1013"/>
      <c r="C276" s="1013"/>
      <c r="D276" s="1013"/>
      <c r="E276" s="1013"/>
      <c r="F276" s="1014"/>
      <c r="G276" s="1018" t="s">
        <v>658</v>
      </c>
      <c r="H276" s="1019"/>
      <c r="I276" s="1019"/>
      <c r="J276" s="1019"/>
      <c r="K276" s="1020"/>
    </row>
    <row r="277" spans="1:11" ht="15.75" hidden="1" thickBot="1" x14ac:dyDescent="0.3">
      <c r="A277" s="1015"/>
      <c r="B277" s="1016"/>
      <c r="C277" s="1016"/>
      <c r="D277" s="1016"/>
      <c r="E277" s="1016"/>
      <c r="F277" s="1017"/>
      <c r="G277" s="1021"/>
      <c r="H277" s="1022"/>
      <c r="I277" s="1022"/>
      <c r="J277" s="1022"/>
      <c r="K277" s="1023"/>
    </row>
    <row r="278" spans="1:11" ht="15.75" hidden="1" thickBot="1" x14ac:dyDescent="0.3">
      <c r="A278" s="974" t="s">
        <v>595</v>
      </c>
      <c r="B278" s="975"/>
      <c r="C278" s="975"/>
      <c r="D278" s="975"/>
      <c r="E278" s="975"/>
      <c r="F278" s="976"/>
      <c r="G278" s="974" t="s">
        <v>596</v>
      </c>
      <c r="H278" s="975"/>
      <c r="I278" s="975"/>
      <c r="J278" s="975"/>
      <c r="K278" s="976"/>
    </row>
    <row r="279" spans="1:11" ht="15.75" hidden="1" thickBot="1" x14ac:dyDescent="0.3">
      <c r="A279" s="977"/>
      <c r="B279" s="978"/>
      <c r="C279" s="978"/>
      <c r="D279" s="978"/>
      <c r="E279" s="978"/>
      <c r="F279" s="979"/>
      <c r="G279" s="977"/>
      <c r="H279" s="978"/>
      <c r="I279" s="978"/>
      <c r="J279" s="978"/>
      <c r="K279" s="979"/>
    </row>
    <row r="280" spans="1:11" ht="15.75" hidden="1" thickBot="1" x14ac:dyDescent="0.3">
      <c r="A280" s="977"/>
      <c r="B280" s="978"/>
      <c r="C280" s="978"/>
      <c r="D280" s="978"/>
      <c r="E280" s="978"/>
      <c r="F280" s="979"/>
      <c r="G280" s="977"/>
      <c r="H280" s="978"/>
      <c r="I280" s="978"/>
      <c r="J280" s="978"/>
      <c r="K280" s="979"/>
    </row>
    <row r="281" spans="1:11" ht="15.75" hidden="1" thickBot="1" x14ac:dyDescent="0.3">
      <c r="A281" s="977"/>
      <c r="B281" s="978"/>
      <c r="C281" s="978"/>
      <c r="D281" s="978"/>
      <c r="E281" s="978"/>
      <c r="F281" s="979"/>
      <c r="G281" s="977"/>
      <c r="H281" s="978"/>
      <c r="I281" s="978"/>
      <c r="J281" s="978"/>
      <c r="K281" s="979"/>
    </row>
    <row r="282" spans="1:11" ht="15.75" hidden="1" thickBot="1" x14ac:dyDescent="0.3">
      <c r="A282" s="977"/>
      <c r="B282" s="978"/>
      <c r="C282" s="978"/>
      <c r="D282" s="978"/>
      <c r="E282" s="978"/>
      <c r="F282" s="979"/>
      <c r="G282" s="977"/>
      <c r="H282" s="978"/>
      <c r="I282" s="978"/>
      <c r="J282" s="978"/>
      <c r="K282" s="979"/>
    </row>
    <row r="283" spans="1:11" ht="15.75" hidden="1" thickBot="1" x14ac:dyDescent="0.3">
      <c r="A283" s="977"/>
      <c r="B283" s="978"/>
      <c r="C283" s="978"/>
      <c r="D283" s="978"/>
      <c r="E283" s="978"/>
      <c r="F283" s="979"/>
      <c r="G283" s="977"/>
      <c r="H283" s="978"/>
      <c r="I283" s="978"/>
      <c r="J283" s="978"/>
      <c r="K283" s="979"/>
    </row>
    <row r="284" spans="1:11" ht="15.75" hidden="1" thickBot="1" x14ac:dyDescent="0.3">
      <c r="A284" s="977"/>
      <c r="B284" s="978"/>
      <c r="C284" s="978"/>
      <c r="D284" s="978"/>
      <c r="E284" s="978"/>
      <c r="F284" s="979"/>
      <c r="G284" s="977"/>
      <c r="H284" s="978"/>
      <c r="I284" s="978"/>
      <c r="J284" s="978"/>
      <c r="K284" s="979"/>
    </row>
    <row r="285" spans="1:11" ht="15.75" hidden="1" thickBot="1" x14ac:dyDescent="0.3">
      <c r="A285" s="977"/>
      <c r="B285" s="978"/>
      <c r="C285" s="978"/>
      <c r="D285" s="978"/>
      <c r="E285" s="978"/>
      <c r="F285" s="979"/>
      <c r="G285" s="977"/>
      <c r="H285" s="978"/>
      <c r="I285" s="978"/>
      <c r="J285" s="978"/>
      <c r="K285" s="979"/>
    </row>
    <row r="286" spans="1:11" ht="15.75" hidden="1" thickBot="1" x14ac:dyDescent="0.3">
      <c r="A286" s="977"/>
      <c r="B286" s="978"/>
      <c r="C286" s="978"/>
      <c r="D286" s="978"/>
      <c r="E286" s="978"/>
      <c r="F286" s="979"/>
      <c r="G286" s="977"/>
      <c r="H286" s="978"/>
      <c r="I286" s="978"/>
      <c r="J286" s="978"/>
      <c r="K286" s="979"/>
    </row>
    <row r="287" spans="1:11" ht="15.75" hidden="1" thickBot="1" x14ac:dyDescent="0.3">
      <c r="A287" s="977"/>
      <c r="B287" s="978"/>
      <c r="C287" s="978"/>
      <c r="D287" s="978"/>
      <c r="E287" s="978"/>
      <c r="F287" s="979"/>
      <c r="G287" s="977"/>
      <c r="H287" s="978"/>
      <c r="I287" s="978"/>
      <c r="J287" s="978"/>
      <c r="K287" s="979"/>
    </row>
    <row r="288" spans="1:11" ht="15.75" hidden="1" thickBot="1" x14ac:dyDescent="0.3">
      <c r="A288" s="977"/>
      <c r="B288" s="978"/>
      <c r="C288" s="978"/>
      <c r="D288" s="978"/>
      <c r="E288" s="978"/>
      <c r="F288" s="979"/>
      <c r="G288" s="977"/>
      <c r="H288" s="978"/>
      <c r="I288" s="978"/>
      <c r="J288" s="978"/>
      <c r="K288" s="979"/>
    </row>
    <row r="289" spans="1:11" ht="15.75" hidden="1" thickBot="1" x14ac:dyDescent="0.3">
      <c r="A289" s="977"/>
      <c r="B289" s="978"/>
      <c r="C289" s="978"/>
      <c r="D289" s="978"/>
      <c r="E289" s="978"/>
      <c r="F289" s="979"/>
      <c r="G289" s="977"/>
      <c r="H289" s="978"/>
      <c r="I289" s="978"/>
      <c r="J289" s="978"/>
      <c r="K289" s="979"/>
    </row>
    <row r="290" spans="1:11" ht="15.75" hidden="1" thickBot="1" x14ac:dyDescent="0.3">
      <c r="A290" s="977"/>
      <c r="B290" s="978"/>
      <c r="C290" s="978"/>
      <c r="D290" s="978"/>
      <c r="E290" s="978"/>
      <c r="F290" s="979"/>
      <c r="G290" s="977"/>
      <c r="H290" s="978"/>
      <c r="I290" s="978"/>
      <c r="J290" s="978"/>
      <c r="K290" s="979"/>
    </row>
    <row r="291" spans="1:11" ht="15.75" hidden="1" thickBot="1" x14ac:dyDescent="0.3">
      <c r="A291" s="977"/>
      <c r="B291" s="978"/>
      <c r="C291" s="978"/>
      <c r="D291" s="978"/>
      <c r="E291" s="978"/>
      <c r="F291" s="979"/>
      <c r="G291" s="977"/>
      <c r="H291" s="978"/>
      <c r="I291" s="978"/>
      <c r="J291" s="978"/>
      <c r="K291" s="979"/>
    </row>
    <row r="292" spans="1:11" ht="15.75" hidden="1" thickBot="1" x14ac:dyDescent="0.3">
      <c r="A292" s="1012" t="s">
        <v>639</v>
      </c>
      <c r="B292" s="1013"/>
      <c r="C292" s="1013"/>
      <c r="D292" s="1013"/>
      <c r="E292" s="1013"/>
      <c r="F292" s="1014"/>
      <c r="G292" s="1018" t="s">
        <v>644</v>
      </c>
      <c r="H292" s="1019"/>
      <c r="I292" s="1019"/>
      <c r="J292" s="1019"/>
      <c r="K292" s="1020"/>
    </row>
    <row r="293" spans="1:11" ht="15.75" hidden="1" thickBot="1" x14ac:dyDescent="0.3">
      <c r="A293" s="1015"/>
      <c r="B293" s="1016"/>
      <c r="C293" s="1016"/>
      <c r="D293" s="1016"/>
      <c r="E293" s="1016"/>
      <c r="F293" s="1017"/>
      <c r="G293" s="1021"/>
      <c r="H293" s="1022"/>
      <c r="I293" s="1022"/>
      <c r="J293" s="1022"/>
      <c r="K293" s="1023"/>
    </row>
    <row r="294" spans="1:11" x14ac:dyDescent="0.25">
      <c r="A294" s="974" t="s">
        <v>597</v>
      </c>
      <c r="B294" s="975"/>
      <c r="C294" s="975"/>
      <c r="D294" s="975"/>
      <c r="E294" s="975"/>
      <c r="F294" s="976"/>
      <c r="G294" s="974" t="s">
        <v>598</v>
      </c>
      <c r="H294" s="975"/>
      <c r="I294" s="975"/>
      <c r="J294" s="975"/>
      <c r="K294" s="976"/>
    </row>
    <row r="295" spans="1:11" x14ac:dyDescent="0.25">
      <c r="A295" s="977"/>
      <c r="B295" s="978"/>
      <c r="C295" s="978"/>
      <c r="D295" s="978"/>
      <c r="E295" s="978"/>
      <c r="F295" s="979"/>
      <c r="G295" s="977"/>
      <c r="H295" s="978"/>
      <c r="I295" s="978"/>
      <c r="J295" s="978"/>
      <c r="K295" s="979"/>
    </row>
    <row r="296" spans="1:11" x14ac:dyDescent="0.25">
      <c r="A296" s="977"/>
      <c r="B296" s="978"/>
      <c r="C296" s="978"/>
      <c r="D296" s="978"/>
      <c r="E296" s="978"/>
      <c r="F296" s="979"/>
      <c r="G296" s="977"/>
      <c r="H296" s="978"/>
      <c r="I296" s="978"/>
      <c r="J296" s="978"/>
      <c r="K296" s="979"/>
    </row>
    <row r="297" spans="1:11" x14ac:dyDescent="0.25">
      <c r="A297" s="977"/>
      <c r="B297" s="978"/>
      <c r="C297" s="978"/>
      <c r="D297" s="978"/>
      <c r="E297" s="978"/>
      <c r="F297" s="979"/>
      <c r="G297" s="977"/>
      <c r="H297" s="978"/>
      <c r="I297" s="978"/>
      <c r="J297" s="978"/>
      <c r="K297" s="979"/>
    </row>
    <row r="298" spans="1:11" x14ac:dyDescent="0.25">
      <c r="A298" s="977"/>
      <c r="B298" s="978"/>
      <c r="C298" s="978"/>
      <c r="D298" s="978"/>
      <c r="E298" s="978"/>
      <c r="F298" s="979"/>
      <c r="G298" s="977"/>
      <c r="H298" s="978"/>
      <c r="I298" s="978"/>
      <c r="J298" s="978"/>
      <c r="K298" s="979"/>
    </row>
    <row r="299" spans="1:11" x14ac:dyDescent="0.25">
      <c r="A299" s="977"/>
      <c r="B299" s="978"/>
      <c r="C299" s="978"/>
      <c r="D299" s="978"/>
      <c r="E299" s="978"/>
      <c r="F299" s="979"/>
      <c r="G299" s="977"/>
      <c r="H299" s="978"/>
      <c r="I299" s="978"/>
      <c r="J299" s="978"/>
      <c r="K299" s="979"/>
    </row>
    <row r="300" spans="1:11" x14ac:dyDescent="0.25">
      <c r="A300" s="977"/>
      <c r="B300" s="978"/>
      <c r="C300" s="978"/>
      <c r="D300" s="978"/>
      <c r="E300" s="978"/>
      <c r="F300" s="979"/>
      <c r="G300" s="977"/>
      <c r="H300" s="978"/>
      <c r="I300" s="978"/>
      <c r="J300" s="978"/>
      <c r="K300" s="979"/>
    </row>
    <row r="301" spans="1:11" x14ac:dyDescent="0.25">
      <c r="A301" s="977"/>
      <c r="B301" s="978"/>
      <c r="C301" s="978"/>
      <c r="D301" s="978"/>
      <c r="E301" s="978"/>
      <c r="F301" s="979"/>
      <c r="G301" s="977"/>
      <c r="H301" s="978"/>
      <c r="I301" s="978"/>
      <c r="J301" s="978"/>
      <c r="K301" s="979"/>
    </row>
    <row r="302" spans="1:11" x14ac:dyDescent="0.25">
      <c r="A302" s="977"/>
      <c r="B302" s="978"/>
      <c r="C302" s="978"/>
      <c r="D302" s="978"/>
      <c r="E302" s="978"/>
      <c r="F302" s="979"/>
      <c r="G302" s="977"/>
      <c r="H302" s="978"/>
      <c r="I302" s="978"/>
      <c r="J302" s="978"/>
      <c r="K302" s="979"/>
    </row>
    <row r="303" spans="1:11" x14ac:dyDescent="0.25">
      <c r="A303" s="977"/>
      <c r="B303" s="978"/>
      <c r="C303" s="978"/>
      <c r="D303" s="978"/>
      <c r="E303" s="978"/>
      <c r="F303" s="979"/>
      <c r="G303" s="977"/>
      <c r="H303" s="978"/>
      <c r="I303" s="978"/>
      <c r="J303" s="978"/>
      <c r="K303" s="979"/>
    </row>
    <row r="304" spans="1:11" x14ac:dyDescent="0.25">
      <c r="A304" s="977"/>
      <c r="B304" s="978"/>
      <c r="C304" s="978"/>
      <c r="D304" s="978"/>
      <c r="E304" s="978"/>
      <c r="F304" s="979"/>
      <c r="G304" s="977"/>
      <c r="H304" s="978"/>
      <c r="I304" s="978"/>
      <c r="J304" s="978"/>
      <c r="K304" s="979"/>
    </row>
    <row r="305" spans="1:11" x14ac:dyDescent="0.25">
      <c r="A305" s="977"/>
      <c r="B305" s="978"/>
      <c r="C305" s="978"/>
      <c r="D305" s="978"/>
      <c r="E305" s="978"/>
      <c r="F305" s="979"/>
      <c r="G305" s="977"/>
      <c r="H305" s="978"/>
      <c r="I305" s="978"/>
      <c r="J305" s="978"/>
      <c r="K305" s="979"/>
    </row>
    <row r="306" spans="1:11" x14ac:dyDescent="0.25">
      <c r="A306" s="977"/>
      <c r="B306" s="978"/>
      <c r="C306" s="978"/>
      <c r="D306" s="978"/>
      <c r="E306" s="978"/>
      <c r="F306" s="979"/>
      <c r="G306" s="977"/>
      <c r="H306" s="978"/>
      <c r="I306" s="978"/>
      <c r="J306" s="978"/>
      <c r="K306" s="979"/>
    </row>
    <row r="307" spans="1:11" ht="15.75" thickBot="1" x14ac:dyDescent="0.3">
      <c r="A307" s="977"/>
      <c r="B307" s="978"/>
      <c r="C307" s="978"/>
      <c r="D307" s="978"/>
      <c r="E307" s="978"/>
      <c r="F307" s="979"/>
      <c r="G307" s="977"/>
      <c r="H307" s="978"/>
      <c r="I307" s="978"/>
      <c r="J307" s="978"/>
      <c r="K307" s="979"/>
    </row>
    <row r="308" spans="1:11" x14ac:dyDescent="0.25">
      <c r="A308" s="1018" t="s">
        <v>1155</v>
      </c>
      <c r="B308" s="1019"/>
      <c r="C308" s="1019"/>
      <c r="D308" s="1019"/>
      <c r="E308" s="1019"/>
      <c r="F308" s="1020"/>
      <c r="G308" s="1018" t="s">
        <v>1156</v>
      </c>
      <c r="H308" s="1019"/>
      <c r="I308" s="1019"/>
      <c r="J308" s="1019"/>
      <c r="K308" s="1020"/>
    </row>
    <row r="309" spans="1:11" ht="15.75" thickBot="1" x14ac:dyDescent="0.3">
      <c r="A309" s="1021"/>
      <c r="B309" s="1022"/>
      <c r="C309" s="1022"/>
      <c r="D309" s="1022"/>
      <c r="E309" s="1022"/>
      <c r="F309" s="1023"/>
      <c r="G309" s="1021"/>
      <c r="H309" s="1022"/>
      <c r="I309" s="1022"/>
      <c r="J309" s="1022"/>
      <c r="K309" s="1023"/>
    </row>
    <row r="310" spans="1:11" x14ac:dyDescent="0.25">
      <c r="A310" s="974" t="s">
        <v>597</v>
      </c>
      <c r="B310" s="975"/>
      <c r="C310" s="975"/>
      <c r="D310" s="975"/>
      <c r="E310" s="975"/>
      <c r="F310" s="976"/>
      <c r="G310" s="974" t="s">
        <v>598</v>
      </c>
      <c r="H310" s="975"/>
      <c r="I310" s="975"/>
      <c r="J310" s="975"/>
      <c r="K310" s="976"/>
    </row>
    <row r="311" spans="1:11" x14ac:dyDescent="0.25">
      <c r="A311" s="977"/>
      <c r="B311" s="978"/>
      <c r="C311" s="978"/>
      <c r="D311" s="978"/>
      <c r="E311" s="978"/>
      <c r="F311" s="979"/>
      <c r="G311" s="977"/>
      <c r="H311" s="978"/>
      <c r="I311" s="978"/>
      <c r="J311" s="978"/>
      <c r="K311" s="979"/>
    </row>
    <row r="312" spans="1:11" x14ac:dyDescent="0.25">
      <c r="A312" s="977"/>
      <c r="B312" s="978"/>
      <c r="C312" s="978"/>
      <c r="D312" s="978"/>
      <c r="E312" s="978"/>
      <c r="F312" s="979"/>
      <c r="G312" s="977"/>
      <c r="H312" s="978"/>
      <c r="I312" s="978"/>
      <c r="J312" s="978"/>
      <c r="K312" s="979"/>
    </row>
    <row r="313" spans="1:11" x14ac:dyDescent="0.25">
      <c r="A313" s="977"/>
      <c r="B313" s="978"/>
      <c r="C313" s="978"/>
      <c r="D313" s="978"/>
      <c r="E313" s="978"/>
      <c r="F313" s="979"/>
      <c r="G313" s="977"/>
      <c r="H313" s="978"/>
      <c r="I313" s="978"/>
      <c r="J313" s="978"/>
      <c r="K313" s="979"/>
    </row>
    <row r="314" spans="1:11" x14ac:dyDescent="0.25">
      <c r="A314" s="977"/>
      <c r="B314" s="978"/>
      <c r="C314" s="978"/>
      <c r="D314" s="978"/>
      <c r="E314" s="978"/>
      <c r="F314" s="979"/>
      <c r="G314" s="977"/>
      <c r="H314" s="978"/>
      <c r="I314" s="978"/>
      <c r="J314" s="978"/>
      <c r="K314" s="979"/>
    </row>
    <row r="315" spans="1:11" x14ac:dyDescent="0.25">
      <c r="A315" s="977"/>
      <c r="B315" s="978"/>
      <c r="C315" s="978"/>
      <c r="D315" s="978"/>
      <c r="E315" s="978"/>
      <c r="F315" s="979"/>
      <c r="G315" s="977"/>
      <c r="H315" s="978"/>
      <c r="I315" s="978"/>
      <c r="J315" s="978"/>
      <c r="K315" s="979"/>
    </row>
    <row r="316" spans="1:11" x14ac:dyDescent="0.25">
      <c r="A316" s="977"/>
      <c r="B316" s="978"/>
      <c r="C316" s="978"/>
      <c r="D316" s="978"/>
      <c r="E316" s="978"/>
      <c r="F316" s="979"/>
      <c r="G316" s="977"/>
      <c r="H316" s="978"/>
      <c r="I316" s="978"/>
      <c r="J316" s="978"/>
      <c r="K316" s="979"/>
    </row>
    <row r="317" spans="1:11" x14ac:dyDescent="0.25">
      <c r="A317" s="977"/>
      <c r="B317" s="978"/>
      <c r="C317" s="978"/>
      <c r="D317" s="978"/>
      <c r="E317" s="978"/>
      <c r="F317" s="979"/>
      <c r="G317" s="977"/>
      <c r="H317" s="978"/>
      <c r="I317" s="978"/>
      <c r="J317" s="978"/>
      <c r="K317" s="979"/>
    </row>
    <row r="318" spans="1:11" x14ac:dyDescent="0.25">
      <c r="A318" s="977"/>
      <c r="B318" s="978"/>
      <c r="C318" s="978"/>
      <c r="D318" s="978"/>
      <c r="E318" s="978"/>
      <c r="F318" s="979"/>
      <c r="G318" s="977"/>
      <c r="H318" s="978"/>
      <c r="I318" s="978"/>
      <c r="J318" s="978"/>
      <c r="K318" s="979"/>
    </row>
    <row r="319" spans="1:11" x14ac:dyDescent="0.25">
      <c r="A319" s="977"/>
      <c r="B319" s="978"/>
      <c r="C319" s="978"/>
      <c r="D319" s="978"/>
      <c r="E319" s="978"/>
      <c r="F319" s="979"/>
      <c r="G319" s="977"/>
      <c r="H319" s="978"/>
      <c r="I319" s="978"/>
      <c r="J319" s="978"/>
      <c r="K319" s="979"/>
    </row>
    <row r="320" spans="1:11" x14ac:dyDescent="0.25">
      <c r="A320" s="977"/>
      <c r="B320" s="978"/>
      <c r="C320" s="978"/>
      <c r="D320" s="978"/>
      <c r="E320" s="978"/>
      <c r="F320" s="979"/>
      <c r="G320" s="977"/>
      <c r="H320" s="978"/>
      <c r="I320" s="978"/>
      <c r="J320" s="978"/>
      <c r="K320" s="979"/>
    </row>
    <row r="321" spans="1:11" x14ac:dyDescent="0.25">
      <c r="A321" s="977"/>
      <c r="B321" s="978"/>
      <c r="C321" s="978"/>
      <c r="D321" s="978"/>
      <c r="E321" s="978"/>
      <c r="F321" s="979"/>
      <c r="G321" s="977"/>
      <c r="H321" s="978"/>
      <c r="I321" s="978"/>
      <c r="J321" s="978"/>
      <c r="K321" s="979"/>
    </row>
    <row r="322" spans="1:11" x14ac:dyDescent="0.25">
      <c r="A322" s="977"/>
      <c r="B322" s="978"/>
      <c r="C322" s="978"/>
      <c r="D322" s="978"/>
      <c r="E322" s="978"/>
      <c r="F322" s="979"/>
      <c r="G322" s="977"/>
      <c r="H322" s="978"/>
      <c r="I322" s="978"/>
      <c r="J322" s="978"/>
      <c r="K322" s="979"/>
    </row>
    <row r="323" spans="1:11" ht="15.75" thickBot="1" x14ac:dyDescent="0.3">
      <c r="A323" s="977"/>
      <c r="B323" s="978"/>
      <c r="C323" s="978"/>
      <c r="D323" s="978"/>
      <c r="E323" s="978"/>
      <c r="F323" s="979"/>
      <c r="G323" s="977"/>
      <c r="H323" s="978"/>
      <c r="I323" s="978"/>
      <c r="J323" s="978"/>
      <c r="K323" s="979"/>
    </row>
    <row r="324" spans="1:11" x14ac:dyDescent="0.25">
      <c r="A324" s="1018" t="s">
        <v>1157</v>
      </c>
      <c r="B324" s="1019"/>
      <c r="C324" s="1019"/>
      <c r="D324" s="1019"/>
      <c r="E324" s="1019"/>
      <c r="F324" s="1020"/>
      <c r="G324" s="1018" t="s">
        <v>1018</v>
      </c>
      <c r="H324" s="1019"/>
      <c r="I324" s="1019"/>
      <c r="J324" s="1019"/>
      <c r="K324" s="1020"/>
    </row>
    <row r="325" spans="1:11" ht="15.75" thickBot="1" x14ac:dyDescent="0.3">
      <c r="A325" s="1021"/>
      <c r="B325" s="1022"/>
      <c r="C325" s="1022"/>
      <c r="D325" s="1022"/>
      <c r="E325" s="1022"/>
      <c r="F325" s="1023"/>
      <c r="G325" s="1021"/>
      <c r="H325" s="1022"/>
      <c r="I325" s="1022"/>
      <c r="J325" s="1022"/>
      <c r="K325" s="1023"/>
    </row>
    <row r="326" spans="1:11" x14ac:dyDescent="0.25">
      <c r="A326" s="977"/>
      <c r="B326" s="978"/>
      <c r="C326" s="978"/>
      <c r="D326" s="978"/>
      <c r="E326" s="978"/>
      <c r="F326" s="979"/>
      <c r="G326" s="977" t="s">
        <v>538</v>
      </c>
      <c r="H326" s="978"/>
      <c r="I326" s="978"/>
      <c r="J326" s="978"/>
      <c r="K326" s="979"/>
    </row>
    <row r="327" spans="1:11" x14ac:dyDescent="0.25">
      <c r="A327" s="977"/>
      <c r="B327" s="978"/>
      <c r="C327" s="978"/>
      <c r="D327" s="978"/>
      <c r="E327" s="978"/>
      <c r="F327" s="979"/>
      <c r="G327" s="977"/>
      <c r="H327" s="978"/>
      <c r="I327" s="978"/>
      <c r="J327" s="978"/>
      <c r="K327" s="979"/>
    </row>
    <row r="328" spans="1:11" x14ac:dyDescent="0.25">
      <c r="A328" s="977"/>
      <c r="B328" s="978"/>
      <c r="C328" s="978"/>
      <c r="D328" s="978"/>
      <c r="E328" s="978"/>
      <c r="F328" s="979"/>
      <c r="G328" s="977"/>
      <c r="H328" s="978"/>
      <c r="I328" s="978"/>
      <c r="J328" s="978"/>
      <c r="K328" s="979"/>
    </row>
    <row r="329" spans="1:11" x14ac:dyDescent="0.25">
      <c r="A329" s="977"/>
      <c r="B329" s="978"/>
      <c r="C329" s="978"/>
      <c r="D329" s="978"/>
      <c r="E329" s="978"/>
      <c r="F329" s="979"/>
      <c r="G329" s="977"/>
      <c r="H329" s="978"/>
      <c r="I329" s="978"/>
      <c r="J329" s="978"/>
      <c r="K329" s="979"/>
    </row>
    <row r="330" spans="1:11" x14ac:dyDescent="0.25">
      <c r="A330" s="977"/>
      <c r="B330" s="978"/>
      <c r="C330" s="978"/>
      <c r="D330" s="978"/>
      <c r="E330" s="978"/>
      <c r="F330" s="979"/>
      <c r="G330" s="977"/>
      <c r="H330" s="978"/>
      <c r="I330" s="978"/>
      <c r="J330" s="978"/>
      <c r="K330" s="979"/>
    </row>
    <row r="331" spans="1:11" x14ac:dyDescent="0.25">
      <c r="A331" s="977"/>
      <c r="B331" s="978"/>
      <c r="C331" s="978"/>
      <c r="D331" s="978"/>
      <c r="E331" s="978"/>
      <c r="F331" s="979"/>
      <c r="G331" s="977"/>
      <c r="H331" s="978"/>
      <c r="I331" s="978"/>
      <c r="J331" s="978"/>
      <c r="K331" s="979"/>
    </row>
    <row r="332" spans="1:11" x14ac:dyDescent="0.25">
      <c r="A332" s="977"/>
      <c r="B332" s="978"/>
      <c r="C332" s="978"/>
      <c r="D332" s="978"/>
      <c r="E332" s="978"/>
      <c r="F332" s="979"/>
      <c r="G332" s="977"/>
      <c r="H332" s="978"/>
      <c r="I332" s="978"/>
      <c r="J332" s="978"/>
      <c r="K332" s="979"/>
    </row>
    <row r="333" spans="1:11" x14ac:dyDescent="0.25">
      <c r="A333" s="977"/>
      <c r="B333" s="978"/>
      <c r="C333" s="978"/>
      <c r="D333" s="978"/>
      <c r="E333" s="978"/>
      <c r="F333" s="979"/>
      <c r="G333" s="977"/>
      <c r="H333" s="978"/>
      <c r="I333" s="978"/>
      <c r="J333" s="978"/>
      <c r="K333" s="979"/>
    </row>
    <row r="334" spans="1:11" x14ac:dyDescent="0.25">
      <c r="A334" s="977"/>
      <c r="B334" s="978"/>
      <c r="C334" s="978"/>
      <c r="D334" s="978"/>
      <c r="E334" s="978"/>
      <c r="F334" s="979"/>
      <c r="G334" s="977"/>
      <c r="H334" s="978"/>
      <c r="I334" s="978"/>
      <c r="J334" s="978"/>
      <c r="K334" s="979"/>
    </row>
    <row r="335" spans="1:11" x14ac:dyDescent="0.25">
      <c r="A335" s="977"/>
      <c r="B335" s="978"/>
      <c r="C335" s="978"/>
      <c r="D335" s="978"/>
      <c r="E335" s="978"/>
      <c r="F335" s="979"/>
      <c r="G335" s="977"/>
      <c r="H335" s="978"/>
      <c r="I335" s="978"/>
      <c r="J335" s="978"/>
      <c r="K335" s="979"/>
    </row>
    <row r="336" spans="1:11" x14ac:dyDescent="0.25">
      <c r="A336" s="977"/>
      <c r="B336" s="978"/>
      <c r="C336" s="978"/>
      <c r="D336" s="978"/>
      <c r="E336" s="978"/>
      <c r="F336" s="979"/>
      <c r="G336" s="977"/>
      <c r="H336" s="978"/>
      <c r="I336" s="978"/>
      <c r="J336" s="978"/>
      <c r="K336" s="979"/>
    </row>
    <row r="337" spans="1:11" x14ac:dyDescent="0.25">
      <c r="A337" s="977"/>
      <c r="B337" s="978"/>
      <c r="C337" s="978"/>
      <c r="D337" s="978"/>
      <c r="E337" s="978"/>
      <c r="F337" s="979"/>
      <c r="G337" s="977"/>
      <c r="H337" s="978"/>
      <c r="I337" s="978"/>
      <c r="J337" s="978"/>
      <c r="K337" s="979"/>
    </row>
    <row r="338" spans="1:11" x14ac:dyDescent="0.25">
      <c r="A338" s="977"/>
      <c r="B338" s="978"/>
      <c r="C338" s="978"/>
      <c r="D338" s="978"/>
      <c r="E338" s="978"/>
      <c r="F338" s="979"/>
      <c r="G338" s="977"/>
      <c r="H338" s="978"/>
      <c r="I338" s="978"/>
      <c r="J338" s="978"/>
      <c r="K338" s="979"/>
    </row>
    <row r="339" spans="1:11" ht="15.75" thickBot="1" x14ac:dyDescent="0.3">
      <c r="A339" s="977"/>
      <c r="B339" s="978"/>
      <c r="C339" s="978"/>
      <c r="D339" s="978"/>
      <c r="E339" s="978"/>
      <c r="F339" s="979"/>
      <c r="G339" s="977"/>
      <c r="H339" s="978"/>
      <c r="I339" s="978"/>
      <c r="J339" s="978"/>
      <c r="K339" s="979"/>
    </row>
    <row r="340" spans="1:11" x14ac:dyDescent="0.25">
      <c r="A340" s="1012" t="s">
        <v>1158</v>
      </c>
      <c r="B340" s="1013"/>
      <c r="C340" s="1013"/>
      <c r="D340" s="1013"/>
      <c r="E340" s="1013"/>
      <c r="F340" s="1014"/>
      <c r="G340" s="1018" t="s">
        <v>1158</v>
      </c>
      <c r="H340" s="1019"/>
      <c r="I340" s="1019"/>
      <c r="J340" s="1019"/>
      <c r="K340" s="1020"/>
    </row>
    <row r="341" spans="1:11" ht="15.75" thickBot="1" x14ac:dyDescent="0.3">
      <c r="A341" s="1015"/>
      <c r="B341" s="1016"/>
      <c r="C341" s="1016"/>
      <c r="D341" s="1016"/>
      <c r="E341" s="1016"/>
      <c r="F341" s="1017"/>
      <c r="G341" s="1021"/>
      <c r="H341" s="1022"/>
      <c r="I341" s="1022"/>
      <c r="J341" s="1022"/>
      <c r="K341" s="1023"/>
    </row>
    <row r="342" spans="1:11" x14ac:dyDescent="0.25">
      <c r="A342" s="977"/>
      <c r="B342" s="978"/>
      <c r="C342" s="978"/>
      <c r="D342" s="978"/>
      <c r="E342" s="978"/>
      <c r="F342" s="979"/>
      <c r="G342" s="977" t="s">
        <v>538</v>
      </c>
      <c r="H342" s="978"/>
      <c r="I342" s="978"/>
      <c r="J342" s="978"/>
      <c r="K342" s="979"/>
    </row>
    <row r="343" spans="1:11" x14ac:dyDescent="0.25">
      <c r="A343" s="977"/>
      <c r="B343" s="978"/>
      <c r="C343" s="978"/>
      <c r="D343" s="978"/>
      <c r="E343" s="978"/>
      <c r="F343" s="979"/>
      <c r="G343" s="977"/>
      <c r="H343" s="978"/>
      <c r="I343" s="978"/>
      <c r="J343" s="978"/>
      <c r="K343" s="979"/>
    </row>
    <row r="344" spans="1:11" x14ac:dyDescent="0.25">
      <c r="A344" s="977"/>
      <c r="B344" s="978"/>
      <c r="C344" s="978"/>
      <c r="D344" s="978"/>
      <c r="E344" s="978"/>
      <c r="F344" s="979"/>
      <c r="G344" s="977"/>
      <c r="H344" s="978"/>
      <c r="I344" s="978"/>
      <c r="J344" s="978"/>
      <c r="K344" s="979"/>
    </row>
    <row r="345" spans="1:11" x14ac:dyDescent="0.25">
      <c r="A345" s="977"/>
      <c r="B345" s="978"/>
      <c r="C345" s="978"/>
      <c r="D345" s="978"/>
      <c r="E345" s="978"/>
      <c r="F345" s="979"/>
      <c r="G345" s="977"/>
      <c r="H345" s="978"/>
      <c r="I345" s="978"/>
      <c r="J345" s="978"/>
      <c r="K345" s="979"/>
    </row>
    <row r="346" spans="1:11" x14ac:dyDescent="0.25">
      <c r="A346" s="977"/>
      <c r="B346" s="978"/>
      <c r="C346" s="978"/>
      <c r="D346" s="978"/>
      <c r="E346" s="978"/>
      <c r="F346" s="979"/>
      <c r="G346" s="977"/>
      <c r="H346" s="978"/>
      <c r="I346" s="978"/>
      <c r="J346" s="978"/>
      <c r="K346" s="979"/>
    </row>
    <row r="347" spans="1:11" x14ac:dyDescent="0.25">
      <c r="A347" s="977"/>
      <c r="B347" s="978"/>
      <c r="C347" s="978"/>
      <c r="D347" s="978"/>
      <c r="E347" s="978"/>
      <c r="F347" s="979"/>
      <c r="G347" s="977"/>
      <c r="H347" s="978"/>
      <c r="I347" s="978"/>
      <c r="J347" s="978"/>
      <c r="K347" s="979"/>
    </row>
    <row r="348" spans="1:11" x14ac:dyDescent="0.25">
      <c r="A348" s="977"/>
      <c r="B348" s="978"/>
      <c r="C348" s="978"/>
      <c r="D348" s="978"/>
      <c r="E348" s="978"/>
      <c r="F348" s="979"/>
      <c r="G348" s="977"/>
      <c r="H348" s="978"/>
      <c r="I348" s="978"/>
      <c r="J348" s="978"/>
      <c r="K348" s="979"/>
    </row>
    <row r="349" spans="1:11" x14ac:dyDescent="0.25">
      <c r="A349" s="977"/>
      <c r="B349" s="978"/>
      <c r="C349" s="978"/>
      <c r="D349" s="978"/>
      <c r="E349" s="978"/>
      <c r="F349" s="979"/>
      <c r="G349" s="977"/>
      <c r="H349" s="978"/>
      <c r="I349" s="978"/>
      <c r="J349" s="978"/>
      <c r="K349" s="979"/>
    </row>
    <row r="350" spans="1:11" x14ac:dyDescent="0.25">
      <c r="A350" s="977"/>
      <c r="B350" s="978"/>
      <c r="C350" s="978"/>
      <c r="D350" s="978"/>
      <c r="E350" s="978"/>
      <c r="F350" s="979"/>
      <c r="G350" s="977"/>
      <c r="H350" s="978"/>
      <c r="I350" s="978"/>
      <c r="J350" s="978"/>
      <c r="K350" s="979"/>
    </row>
    <row r="351" spans="1:11" x14ac:dyDescent="0.25">
      <c r="A351" s="977"/>
      <c r="B351" s="978"/>
      <c r="C351" s="978"/>
      <c r="D351" s="978"/>
      <c r="E351" s="978"/>
      <c r="F351" s="979"/>
      <c r="G351" s="977"/>
      <c r="H351" s="978"/>
      <c r="I351" s="978"/>
      <c r="J351" s="978"/>
      <c r="K351" s="979"/>
    </row>
    <row r="352" spans="1:11" x14ac:dyDescent="0.25">
      <c r="A352" s="977"/>
      <c r="B352" s="978"/>
      <c r="C352" s="978"/>
      <c r="D352" s="978"/>
      <c r="E352" s="978"/>
      <c r="F352" s="979"/>
      <c r="G352" s="977"/>
      <c r="H352" s="978"/>
      <c r="I352" s="978"/>
      <c r="J352" s="978"/>
      <c r="K352" s="979"/>
    </row>
    <row r="353" spans="1:11" x14ac:dyDescent="0.25">
      <c r="A353" s="977"/>
      <c r="B353" s="978"/>
      <c r="C353" s="978"/>
      <c r="D353" s="978"/>
      <c r="E353" s="978"/>
      <c r="F353" s="979"/>
      <c r="G353" s="977"/>
      <c r="H353" s="978"/>
      <c r="I353" s="978"/>
      <c r="J353" s="978"/>
      <c r="K353" s="979"/>
    </row>
    <row r="354" spans="1:11" x14ac:dyDescent="0.25">
      <c r="A354" s="977"/>
      <c r="B354" s="978"/>
      <c r="C354" s="978"/>
      <c r="D354" s="978"/>
      <c r="E354" s="978"/>
      <c r="F354" s="979"/>
      <c r="G354" s="977"/>
      <c r="H354" s="978"/>
      <c r="I354" s="978"/>
      <c r="J354" s="978"/>
      <c r="K354" s="979"/>
    </row>
    <row r="355" spans="1:11" ht="15.75" thickBot="1" x14ac:dyDescent="0.3">
      <c r="A355" s="977"/>
      <c r="B355" s="978"/>
      <c r="C355" s="978"/>
      <c r="D355" s="978"/>
      <c r="E355" s="978"/>
      <c r="F355" s="979"/>
      <c r="G355" s="977"/>
      <c r="H355" s="978"/>
      <c r="I355" s="978"/>
      <c r="J355" s="978"/>
      <c r="K355" s="979"/>
    </row>
    <row r="356" spans="1:11" x14ac:dyDescent="0.25">
      <c r="A356" s="1012" t="s">
        <v>1159</v>
      </c>
      <c r="B356" s="1013"/>
      <c r="C356" s="1013"/>
      <c r="D356" s="1013"/>
      <c r="E356" s="1013"/>
      <c r="F356" s="1014"/>
      <c r="G356" s="1018" t="s">
        <v>1160</v>
      </c>
      <c r="H356" s="1019"/>
      <c r="I356" s="1019"/>
      <c r="J356" s="1019"/>
      <c r="K356" s="1020"/>
    </row>
    <row r="357" spans="1:11" ht="15.75" thickBot="1" x14ac:dyDescent="0.3">
      <c r="A357" s="1015"/>
      <c r="B357" s="1016"/>
      <c r="C357" s="1016"/>
      <c r="D357" s="1016"/>
      <c r="E357" s="1016"/>
      <c r="F357" s="1017"/>
      <c r="G357" s="1021"/>
      <c r="H357" s="1022"/>
      <c r="I357" s="1022"/>
      <c r="J357" s="1022"/>
      <c r="K357" s="1023"/>
    </row>
    <row r="358" spans="1:11" ht="15.75" hidden="1" thickBot="1" x14ac:dyDescent="0.3">
      <c r="A358" s="974" t="s">
        <v>595</v>
      </c>
      <c r="B358" s="975"/>
      <c r="C358" s="975"/>
      <c r="D358" s="975"/>
      <c r="E358" s="975"/>
      <c r="F358" s="976"/>
      <c r="G358" s="974"/>
      <c r="H358" s="975"/>
      <c r="I358" s="975"/>
      <c r="J358" s="975"/>
      <c r="K358" s="976"/>
    </row>
    <row r="359" spans="1:11" ht="15.75" hidden="1" thickBot="1" x14ac:dyDescent="0.3">
      <c r="A359" s="977"/>
      <c r="B359" s="978"/>
      <c r="C359" s="978"/>
      <c r="D359" s="978"/>
      <c r="E359" s="978"/>
      <c r="F359" s="979"/>
      <c r="G359" s="977"/>
      <c r="H359" s="978"/>
      <c r="I359" s="978"/>
      <c r="J359" s="978"/>
      <c r="K359" s="979"/>
    </row>
    <row r="360" spans="1:11" ht="15.75" hidden="1" thickBot="1" x14ac:dyDescent="0.3">
      <c r="A360" s="977"/>
      <c r="B360" s="978"/>
      <c r="C360" s="978"/>
      <c r="D360" s="978"/>
      <c r="E360" s="978"/>
      <c r="F360" s="979"/>
      <c r="G360" s="977"/>
      <c r="H360" s="978"/>
      <c r="I360" s="978"/>
      <c r="J360" s="978"/>
      <c r="K360" s="979"/>
    </row>
    <row r="361" spans="1:11" ht="15.75" hidden="1" thickBot="1" x14ac:dyDescent="0.3">
      <c r="A361" s="977"/>
      <c r="B361" s="978"/>
      <c r="C361" s="978"/>
      <c r="D361" s="978"/>
      <c r="E361" s="978"/>
      <c r="F361" s="979"/>
      <c r="G361" s="977"/>
      <c r="H361" s="978"/>
      <c r="I361" s="978"/>
      <c r="J361" s="978"/>
      <c r="K361" s="979"/>
    </row>
    <row r="362" spans="1:11" ht="15.75" hidden="1" thickBot="1" x14ac:dyDescent="0.3">
      <c r="A362" s="977"/>
      <c r="B362" s="978"/>
      <c r="C362" s="978"/>
      <c r="D362" s="978"/>
      <c r="E362" s="978"/>
      <c r="F362" s="979"/>
      <c r="G362" s="977"/>
      <c r="H362" s="978"/>
      <c r="I362" s="978"/>
      <c r="J362" s="978"/>
      <c r="K362" s="979"/>
    </row>
    <row r="363" spans="1:11" ht="15.75" hidden="1" thickBot="1" x14ac:dyDescent="0.3">
      <c r="A363" s="977"/>
      <c r="B363" s="978"/>
      <c r="C363" s="978"/>
      <c r="D363" s="978"/>
      <c r="E363" s="978"/>
      <c r="F363" s="979"/>
      <c r="G363" s="977"/>
      <c r="H363" s="978"/>
      <c r="I363" s="978"/>
      <c r="J363" s="978"/>
      <c r="K363" s="979"/>
    </row>
    <row r="364" spans="1:11" ht="15.75" hidden="1" thickBot="1" x14ac:dyDescent="0.3">
      <c r="A364" s="977"/>
      <c r="B364" s="978"/>
      <c r="C364" s="978"/>
      <c r="D364" s="978"/>
      <c r="E364" s="978"/>
      <c r="F364" s="979"/>
      <c r="G364" s="977"/>
      <c r="H364" s="978"/>
      <c r="I364" s="978"/>
      <c r="J364" s="978"/>
      <c r="K364" s="979"/>
    </row>
    <row r="365" spans="1:11" ht="15.75" hidden="1" thickBot="1" x14ac:dyDescent="0.3">
      <c r="A365" s="977"/>
      <c r="B365" s="978"/>
      <c r="C365" s="978"/>
      <c r="D365" s="978"/>
      <c r="E365" s="978"/>
      <c r="F365" s="979"/>
      <c r="G365" s="977"/>
      <c r="H365" s="978"/>
      <c r="I365" s="978"/>
      <c r="J365" s="978"/>
      <c r="K365" s="979"/>
    </row>
    <row r="366" spans="1:11" ht="15.75" hidden="1" thickBot="1" x14ac:dyDescent="0.3">
      <c r="A366" s="977"/>
      <c r="B366" s="978"/>
      <c r="C366" s="978"/>
      <c r="D366" s="978"/>
      <c r="E366" s="978"/>
      <c r="F366" s="979"/>
      <c r="G366" s="977"/>
      <c r="H366" s="978"/>
      <c r="I366" s="978"/>
      <c r="J366" s="978"/>
      <c r="K366" s="979"/>
    </row>
    <row r="367" spans="1:11" ht="15.75" hidden="1" thickBot="1" x14ac:dyDescent="0.3">
      <c r="A367" s="977"/>
      <c r="B367" s="978"/>
      <c r="C367" s="978"/>
      <c r="D367" s="978"/>
      <c r="E367" s="978"/>
      <c r="F367" s="979"/>
      <c r="G367" s="977"/>
      <c r="H367" s="978"/>
      <c r="I367" s="978"/>
      <c r="J367" s="978"/>
      <c r="K367" s="979"/>
    </row>
    <row r="368" spans="1:11" ht="15.75" hidden="1" thickBot="1" x14ac:dyDescent="0.3">
      <c r="A368" s="977"/>
      <c r="B368" s="978"/>
      <c r="C368" s="978"/>
      <c r="D368" s="978"/>
      <c r="E368" s="978"/>
      <c r="F368" s="979"/>
      <c r="G368" s="977"/>
      <c r="H368" s="978"/>
      <c r="I368" s="978"/>
      <c r="J368" s="978"/>
      <c r="K368" s="979"/>
    </row>
    <row r="369" spans="1:11" ht="15.75" hidden="1" thickBot="1" x14ac:dyDescent="0.3">
      <c r="A369" s="977"/>
      <c r="B369" s="978"/>
      <c r="C369" s="978"/>
      <c r="D369" s="978"/>
      <c r="E369" s="978"/>
      <c r="F369" s="979"/>
      <c r="G369" s="977"/>
      <c r="H369" s="978"/>
      <c r="I369" s="978"/>
      <c r="J369" s="978"/>
      <c r="K369" s="979"/>
    </row>
    <row r="370" spans="1:11" ht="15.75" hidden="1" thickBot="1" x14ac:dyDescent="0.3">
      <c r="A370" s="977"/>
      <c r="B370" s="978"/>
      <c r="C370" s="978"/>
      <c r="D370" s="978"/>
      <c r="E370" s="978"/>
      <c r="F370" s="979"/>
      <c r="G370" s="977"/>
      <c r="H370" s="978"/>
      <c r="I370" s="978"/>
      <c r="J370" s="978"/>
      <c r="K370" s="979"/>
    </row>
    <row r="371" spans="1:11" ht="15.75" hidden="1" thickBot="1" x14ac:dyDescent="0.3">
      <c r="A371" s="977"/>
      <c r="B371" s="978"/>
      <c r="C371" s="978"/>
      <c r="D371" s="978"/>
      <c r="E371" s="978"/>
      <c r="F371" s="979"/>
      <c r="G371" s="977"/>
      <c r="H371" s="978"/>
      <c r="I371" s="978"/>
      <c r="J371" s="978"/>
      <c r="K371" s="979"/>
    </row>
    <row r="372" spans="1:11" ht="15.75" hidden="1" thickBot="1" x14ac:dyDescent="0.3">
      <c r="A372" s="1012" t="s">
        <v>606</v>
      </c>
      <c r="B372" s="1013"/>
      <c r="C372" s="1013"/>
      <c r="D372" s="1013"/>
      <c r="E372" s="1013"/>
      <c r="F372" s="1014"/>
      <c r="G372" s="1018" t="s">
        <v>606</v>
      </c>
      <c r="H372" s="1019"/>
      <c r="I372" s="1019"/>
      <c r="J372" s="1019"/>
      <c r="K372" s="1020"/>
    </row>
    <row r="373" spans="1:11" ht="15.75" hidden="1" thickBot="1" x14ac:dyDescent="0.3">
      <c r="A373" s="1015"/>
      <c r="B373" s="1016"/>
      <c r="C373" s="1016"/>
      <c r="D373" s="1016"/>
      <c r="E373" s="1016"/>
      <c r="F373" s="1017"/>
      <c r="G373" s="1021"/>
      <c r="H373" s="1022"/>
      <c r="I373" s="1022"/>
      <c r="J373" s="1022"/>
      <c r="K373" s="1023"/>
    </row>
    <row r="374" spans="1:11" x14ac:dyDescent="0.25">
      <c r="A374" s="974"/>
      <c r="B374" s="975"/>
      <c r="C374" s="975"/>
      <c r="D374" s="975"/>
      <c r="E374" s="975"/>
      <c r="F374" s="976"/>
      <c r="G374" s="974"/>
      <c r="H374" s="975"/>
      <c r="I374" s="975"/>
      <c r="J374" s="975"/>
      <c r="K374" s="976"/>
    </row>
    <row r="375" spans="1:11" x14ac:dyDescent="0.25">
      <c r="A375" s="977"/>
      <c r="B375" s="978"/>
      <c r="C375" s="978"/>
      <c r="D375" s="978"/>
      <c r="E375" s="978"/>
      <c r="F375" s="979"/>
      <c r="G375" s="977"/>
      <c r="H375" s="978"/>
      <c r="I375" s="978"/>
      <c r="J375" s="978"/>
      <c r="K375" s="979"/>
    </row>
    <row r="376" spans="1:11" x14ac:dyDescent="0.25">
      <c r="A376" s="977"/>
      <c r="B376" s="978"/>
      <c r="C376" s="978"/>
      <c r="D376" s="978"/>
      <c r="E376" s="978"/>
      <c r="F376" s="979"/>
      <c r="G376" s="977"/>
      <c r="H376" s="978"/>
      <c r="I376" s="978"/>
      <c r="J376" s="978"/>
      <c r="K376" s="979"/>
    </row>
    <row r="377" spans="1:11" x14ac:dyDescent="0.25">
      <c r="A377" s="977"/>
      <c r="B377" s="978"/>
      <c r="C377" s="978"/>
      <c r="D377" s="978"/>
      <c r="E377" s="978"/>
      <c r="F377" s="979"/>
      <c r="G377" s="977"/>
      <c r="H377" s="978"/>
      <c r="I377" s="978"/>
      <c r="J377" s="978"/>
      <c r="K377" s="979"/>
    </row>
    <row r="378" spans="1:11" x14ac:dyDescent="0.25">
      <c r="A378" s="977"/>
      <c r="B378" s="978"/>
      <c r="C378" s="978"/>
      <c r="D378" s="978"/>
      <c r="E378" s="978"/>
      <c r="F378" s="979"/>
      <c r="G378" s="977"/>
      <c r="H378" s="978"/>
      <c r="I378" s="978"/>
      <c r="J378" s="978"/>
      <c r="K378" s="979"/>
    </row>
    <row r="379" spans="1:11" x14ac:dyDescent="0.25">
      <c r="A379" s="977"/>
      <c r="B379" s="978"/>
      <c r="C379" s="978"/>
      <c r="D379" s="978"/>
      <c r="E379" s="978"/>
      <c r="F379" s="979"/>
      <c r="G379" s="977"/>
      <c r="H379" s="978"/>
      <c r="I379" s="978"/>
      <c r="J379" s="978"/>
      <c r="K379" s="979"/>
    </row>
    <row r="380" spans="1:11" x14ac:dyDescent="0.25">
      <c r="A380" s="977"/>
      <c r="B380" s="978"/>
      <c r="C380" s="978"/>
      <c r="D380" s="978"/>
      <c r="E380" s="978"/>
      <c r="F380" s="979"/>
      <c r="G380" s="977"/>
      <c r="H380" s="978"/>
      <c r="I380" s="978"/>
      <c r="J380" s="978"/>
      <c r="K380" s="979"/>
    </row>
    <row r="381" spans="1:11" x14ac:dyDescent="0.25">
      <c r="A381" s="977"/>
      <c r="B381" s="978"/>
      <c r="C381" s="978"/>
      <c r="D381" s="978"/>
      <c r="E381" s="978"/>
      <c r="F381" s="979"/>
      <c r="G381" s="977"/>
      <c r="H381" s="978"/>
      <c r="I381" s="978"/>
      <c r="J381" s="978"/>
      <c r="K381" s="979"/>
    </row>
    <row r="382" spans="1:11" x14ac:dyDescent="0.25">
      <c r="A382" s="977"/>
      <c r="B382" s="978"/>
      <c r="C382" s="978"/>
      <c r="D382" s="978"/>
      <c r="E382" s="978"/>
      <c r="F382" s="979"/>
      <c r="G382" s="977"/>
      <c r="H382" s="978"/>
      <c r="I382" s="978"/>
      <c r="J382" s="978"/>
      <c r="K382" s="979"/>
    </row>
    <row r="383" spans="1:11" x14ac:dyDescent="0.25">
      <c r="A383" s="977"/>
      <c r="B383" s="978"/>
      <c r="C383" s="978"/>
      <c r="D383" s="978"/>
      <c r="E383" s="978"/>
      <c r="F383" s="979"/>
      <c r="G383" s="977"/>
      <c r="H383" s="978"/>
      <c r="I383" s="978"/>
      <c r="J383" s="978"/>
      <c r="K383" s="979"/>
    </row>
    <row r="384" spans="1:11" x14ac:dyDescent="0.25">
      <c r="A384" s="977"/>
      <c r="B384" s="978"/>
      <c r="C384" s="978"/>
      <c r="D384" s="978"/>
      <c r="E384" s="978"/>
      <c r="F384" s="979"/>
      <c r="G384" s="977"/>
      <c r="H384" s="978"/>
      <c r="I384" s="978"/>
      <c r="J384" s="978"/>
      <c r="K384" s="979"/>
    </row>
    <row r="385" spans="1:11" x14ac:dyDescent="0.25">
      <c r="A385" s="977"/>
      <c r="B385" s="978"/>
      <c r="C385" s="978"/>
      <c r="D385" s="978"/>
      <c r="E385" s="978"/>
      <c r="F385" s="979"/>
      <c r="G385" s="977"/>
      <c r="H385" s="978"/>
      <c r="I385" s="978"/>
      <c r="J385" s="978"/>
      <c r="K385" s="979"/>
    </row>
    <row r="386" spans="1:11" x14ac:dyDescent="0.25">
      <c r="A386" s="977"/>
      <c r="B386" s="978"/>
      <c r="C386" s="978"/>
      <c r="D386" s="978"/>
      <c r="E386" s="978"/>
      <c r="F386" s="979"/>
      <c r="G386" s="977"/>
      <c r="H386" s="978"/>
      <c r="I386" s="978"/>
      <c r="J386" s="978"/>
      <c r="K386" s="979"/>
    </row>
    <row r="387" spans="1:11" ht="15.75" thickBot="1" x14ac:dyDescent="0.3">
      <c r="A387" s="977"/>
      <c r="B387" s="978"/>
      <c r="C387" s="978"/>
      <c r="D387" s="978"/>
      <c r="E387" s="978"/>
      <c r="F387" s="979"/>
      <c r="G387" s="977"/>
      <c r="H387" s="978"/>
      <c r="I387" s="978"/>
      <c r="J387" s="978"/>
      <c r="K387" s="979"/>
    </row>
    <row r="388" spans="1:11" x14ac:dyDescent="0.25">
      <c r="A388" s="1012" t="s">
        <v>1019</v>
      </c>
      <c r="B388" s="1013"/>
      <c r="C388" s="1013"/>
      <c r="D388" s="1013"/>
      <c r="E388" s="1013"/>
      <c r="F388" s="1014"/>
      <c r="G388" s="1018" t="s">
        <v>1020</v>
      </c>
      <c r="H388" s="1019"/>
      <c r="I388" s="1019"/>
      <c r="J388" s="1019"/>
      <c r="K388" s="1020"/>
    </row>
    <row r="389" spans="1:11" ht="15.75" thickBot="1" x14ac:dyDescent="0.3">
      <c r="A389" s="1015"/>
      <c r="B389" s="1016"/>
      <c r="C389" s="1016"/>
      <c r="D389" s="1016"/>
      <c r="E389" s="1016"/>
      <c r="F389" s="1017"/>
      <c r="G389" s="1021"/>
      <c r="H389" s="1022"/>
      <c r="I389" s="1022"/>
      <c r="J389" s="1022"/>
      <c r="K389" s="1023"/>
    </row>
    <row r="390" spans="1:11" ht="15.75" hidden="1" thickBot="1" x14ac:dyDescent="0.3">
      <c r="A390" s="974" t="s">
        <v>597</v>
      </c>
      <c r="B390" s="975"/>
      <c r="C390" s="975"/>
      <c r="D390" s="975"/>
      <c r="E390" s="975"/>
      <c r="F390" s="976"/>
      <c r="G390" s="974" t="s">
        <v>598</v>
      </c>
      <c r="H390" s="975"/>
      <c r="I390" s="975"/>
      <c r="J390" s="975"/>
      <c r="K390" s="976"/>
    </row>
    <row r="391" spans="1:11" ht="15.75" hidden="1" thickBot="1" x14ac:dyDescent="0.3">
      <c r="A391" s="977"/>
      <c r="B391" s="978"/>
      <c r="C391" s="978"/>
      <c r="D391" s="978"/>
      <c r="E391" s="978"/>
      <c r="F391" s="979"/>
      <c r="G391" s="977"/>
      <c r="H391" s="978"/>
      <c r="I391" s="978"/>
      <c r="J391" s="978"/>
      <c r="K391" s="979"/>
    </row>
    <row r="392" spans="1:11" ht="15.75" hidden="1" thickBot="1" x14ac:dyDescent="0.3">
      <c r="A392" s="977"/>
      <c r="B392" s="978"/>
      <c r="C392" s="978"/>
      <c r="D392" s="978"/>
      <c r="E392" s="978"/>
      <c r="F392" s="979"/>
      <c r="G392" s="977"/>
      <c r="H392" s="978"/>
      <c r="I392" s="978"/>
      <c r="J392" s="978"/>
      <c r="K392" s="979"/>
    </row>
    <row r="393" spans="1:11" ht="15.75" hidden="1" thickBot="1" x14ac:dyDescent="0.3">
      <c r="A393" s="977"/>
      <c r="B393" s="978"/>
      <c r="C393" s="978"/>
      <c r="D393" s="978"/>
      <c r="E393" s="978"/>
      <c r="F393" s="979"/>
      <c r="G393" s="977"/>
      <c r="H393" s="978"/>
      <c r="I393" s="978"/>
      <c r="J393" s="978"/>
      <c r="K393" s="979"/>
    </row>
    <row r="394" spans="1:11" ht="15.75" hidden="1" thickBot="1" x14ac:dyDescent="0.3">
      <c r="A394" s="977"/>
      <c r="B394" s="978"/>
      <c r="C394" s="978"/>
      <c r="D394" s="978"/>
      <c r="E394" s="978"/>
      <c r="F394" s="979"/>
      <c r="G394" s="977"/>
      <c r="H394" s="978"/>
      <c r="I394" s="978"/>
      <c r="J394" s="978"/>
      <c r="K394" s="979"/>
    </row>
    <row r="395" spans="1:11" ht="15.75" hidden="1" thickBot="1" x14ac:dyDescent="0.3">
      <c r="A395" s="977"/>
      <c r="B395" s="978"/>
      <c r="C395" s="978"/>
      <c r="D395" s="978"/>
      <c r="E395" s="978"/>
      <c r="F395" s="979"/>
      <c r="G395" s="977"/>
      <c r="H395" s="978"/>
      <c r="I395" s="978"/>
      <c r="J395" s="978"/>
      <c r="K395" s="979"/>
    </row>
    <row r="396" spans="1:11" ht="15.75" hidden="1" thickBot="1" x14ac:dyDescent="0.3">
      <c r="A396" s="977"/>
      <c r="B396" s="978"/>
      <c r="C396" s="978"/>
      <c r="D396" s="978"/>
      <c r="E396" s="978"/>
      <c r="F396" s="979"/>
      <c r="G396" s="977"/>
      <c r="H396" s="978"/>
      <c r="I396" s="978"/>
      <c r="J396" s="978"/>
      <c r="K396" s="979"/>
    </row>
    <row r="397" spans="1:11" ht="15.75" hidden="1" thickBot="1" x14ac:dyDescent="0.3">
      <c r="A397" s="977"/>
      <c r="B397" s="978"/>
      <c r="C397" s="978"/>
      <c r="D397" s="978"/>
      <c r="E397" s="978"/>
      <c r="F397" s="979"/>
      <c r="G397" s="977"/>
      <c r="H397" s="978"/>
      <c r="I397" s="978"/>
      <c r="J397" s="978"/>
      <c r="K397" s="979"/>
    </row>
    <row r="398" spans="1:11" ht="15.75" hidden="1" thickBot="1" x14ac:dyDescent="0.3">
      <c r="A398" s="977"/>
      <c r="B398" s="978"/>
      <c r="C398" s="978"/>
      <c r="D398" s="978"/>
      <c r="E398" s="978"/>
      <c r="F398" s="979"/>
      <c r="G398" s="977"/>
      <c r="H398" s="978"/>
      <c r="I398" s="978"/>
      <c r="J398" s="978"/>
      <c r="K398" s="979"/>
    </row>
    <row r="399" spans="1:11" ht="15.75" hidden="1" thickBot="1" x14ac:dyDescent="0.3">
      <c r="A399" s="977"/>
      <c r="B399" s="978"/>
      <c r="C399" s="978"/>
      <c r="D399" s="978"/>
      <c r="E399" s="978"/>
      <c r="F399" s="979"/>
      <c r="G399" s="977"/>
      <c r="H399" s="978"/>
      <c r="I399" s="978"/>
      <c r="J399" s="978"/>
      <c r="K399" s="979"/>
    </row>
    <row r="400" spans="1:11" ht="15.75" hidden="1" thickBot="1" x14ac:dyDescent="0.3">
      <c r="A400" s="977"/>
      <c r="B400" s="978"/>
      <c r="C400" s="978"/>
      <c r="D400" s="978"/>
      <c r="E400" s="978"/>
      <c r="F400" s="979"/>
      <c r="G400" s="977"/>
      <c r="H400" s="978"/>
      <c r="I400" s="978"/>
      <c r="J400" s="978"/>
      <c r="K400" s="979"/>
    </row>
    <row r="401" spans="1:11" ht="15.75" hidden="1" thickBot="1" x14ac:dyDescent="0.3">
      <c r="A401" s="977"/>
      <c r="B401" s="978"/>
      <c r="C401" s="978"/>
      <c r="D401" s="978"/>
      <c r="E401" s="978"/>
      <c r="F401" s="979"/>
      <c r="G401" s="977"/>
      <c r="H401" s="978"/>
      <c r="I401" s="978"/>
      <c r="J401" s="978"/>
      <c r="K401" s="979"/>
    </row>
    <row r="402" spans="1:11" ht="15.75" hidden="1" thickBot="1" x14ac:dyDescent="0.3">
      <c r="A402" s="977"/>
      <c r="B402" s="978"/>
      <c r="C402" s="978"/>
      <c r="D402" s="978"/>
      <c r="E402" s="978"/>
      <c r="F402" s="979"/>
      <c r="G402" s="977"/>
      <c r="H402" s="978"/>
      <c r="I402" s="978"/>
      <c r="J402" s="978"/>
      <c r="K402" s="979"/>
    </row>
    <row r="403" spans="1:11" ht="15.75" hidden="1" thickBot="1" x14ac:dyDescent="0.3">
      <c r="A403" s="977"/>
      <c r="B403" s="978"/>
      <c r="C403" s="978"/>
      <c r="D403" s="978"/>
      <c r="E403" s="978"/>
      <c r="F403" s="979"/>
      <c r="G403" s="977"/>
      <c r="H403" s="978"/>
      <c r="I403" s="978"/>
      <c r="J403" s="978"/>
      <c r="K403" s="979"/>
    </row>
    <row r="404" spans="1:11" ht="15.75" hidden="1" thickBot="1" x14ac:dyDescent="0.3">
      <c r="A404" s="1018" t="s">
        <v>993</v>
      </c>
      <c r="B404" s="1019"/>
      <c r="C404" s="1019"/>
      <c r="D404" s="1019"/>
      <c r="E404" s="1019"/>
      <c r="F404" s="1020"/>
      <c r="G404" s="1018" t="s">
        <v>993</v>
      </c>
      <c r="H404" s="1019"/>
      <c r="I404" s="1019"/>
      <c r="J404" s="1019"/>
      <c r="K404" s="1020"/>
    </row>
    <row r="405" spans="1:11" ht="26.25" hidden="1" customHeight="1" thickBot="1" x14ac:dyDescent="0.3">
      <c r="A405" s="1021"/>
      <c r="B405" s="1022"/>
      <c r="C405" s="1022"/>
      <c r="D405" s="1022"/>
      <c r="E405" s="1022"/>
      <c r="F405" s="1023"/>
      <c r="G405" s="1021"/>
      <c r="H405" s="1022"/>
      <c r="I405" s="1022"/>
      <c r="J405" s="1022"/>
      <c r="K405" s="1023"/>
    </row>
    <row r="406" spans="1:11" x14ac:dyDescent="0.25">
      <c r="A406" s="974" t="s">
        <v>597</v>
      </c>
      <c r="B406" s="975"/>
      <c r="C406" s="975"/>
      <c r="D406" s="975"/>
      <c r="E406" s="975"/>
      <c r="F406" s="976"/>
      <c r="G406" s="974" t="s">
        <v>598</v>
      </c>
      <c r="H406" s="975"/>
      <c r="I406" s="975"/>
      <c r="J406" s="975"/>
      <c r="K406" s="976"/>
    </row>
    <row r="407" spans="1:11" x14ac:dyDescent="0.25">
      <c r="A407" s="977"/>
      <c r="B407" s="978"/>
      <c r="C407" s="978"/>
      <c r="D407" s="978"/>
      <c r="E407" s="978"/>
      <c r="F407" s="979"/>
      <c r="G407" s="977"/>
      <c r="H407" s="978"/>
      <c r="I407" s="978"/>
      <c r="J407" s="978"/>
      <c r="K407" s="979"/>
    </row>
    <row r="408" spans="1:11" x14ac:dyDescent="0.25">
      <c r="A408" s="977"/>
      <c r="B408" s="978"/>
      <c r="C408" s="978"/>
      <c r="D408" s="978"/>
      <c r="E408" s="978"/>
      <c r="F408" s="979"/>
      <c r="G408" s="977"/>
      <c r="H408" s="978"/>
      <c r="I408" s="978"/>
      <c r="J408" s="978"/>
      <c r="K408" s="979"/>
    </row>
    <row r="409" spans="1:11" x14ac:dyDescent="0.25">
      <c r="A409" s="977"/>
      <c r="B409" s="978"/>
      <c r="C409" s="978"/>
      <c r="D409" s="978"/>
      <c r="E409" s="978"/>
      <c r="F409" s="979"/>
      <c r="G409" s="977"/>
      <c r="H409" s="978"/>
      <c r="I409" s="978"/>
      <c r="J409" s="978"/>
      <c r="K409" s="979"/>
    </row>
    <row r="410" spans="1:11" x14ac:dyDescent="0.25">
      <c r="A410" s="977"/>
      <c r="B410" s="978"/>
      <c r="C410" s="978"/>
      <c r="D410" s="978"/>
      <c r="E410" s="978"/>
      <c r="F410" s="979"/>
      <c r="G410" s="977"/>
      <c r="H410" s="978"/>
      <c r="I410" s="978"/>
      <c r="J410" s="978"/>
      <c r="K410" s="979"/>
    </row>
    <row r="411" spans="1:11" x14ac:dyDescent="0.25">
      <c r="A411" s="977"/>
      <c r="B411" s="978"/>
      <c r="C411" s="978"/>
      <c r="D411" s="978"/>
      <c r="E411" s="978"/>
      <c r="F411" s="979"/>
      <c r="G411" s="977"/>
      <c r="H411" s="978"/>
      <c r="I411" s="978"/>
      <c r="J411" s="978"/>
      <c r="K411" s="979"/>
    </row>
    <row r="412" spans="1:11" x14ac:dyDescent="0.25">
      <c r="A412" s="977"/>
      <c r="B412" s="978"/>
      <c r="C412" s="978"/>
      <c r="D412" s="978"/>
      <c r="E412" s="978"/>
      <c r="F412" s="979"/>
      <c r="G412" s="977"/>
      <c r="H412" s="978"/>
      <c r="I412" s="978"/>
      <c r="J412" s="978"/>
      <c r="K412" s="979"/>
    </row>
    <row r="413" spans="1:11" x14ac:dyDescent="0.25">
      <c r="A413" s="977"/>
      <c r="B413" s="978"/>
      <c r="C413" s="978"/>
      <c r="D413" s="978"/>
      <c r="E413" s="978"/>
      <c r="F413" s="979"/>
      <c r="G413" s="977"/>
      <c r="H413" s="978"/>
      <c r="I413" s="978"/>
      <c r="J413" s="978"/>
      <c r="K413" s="979"/>
    </row>
    <row r="414" spans="1:11" x14ac:dyDescent="0.25">
      <c r="A414" s="977"/>
      <c r="B414" s="978"/>
      <c r="C414" s="978"/>
      <c r="D414" s="978"/>
      <c r="E414" s="978"/>
      <c r="F414" s="979"/>
      <c r="G414" s="977"/>
      <c r="H414" s="978"/>
      <c r="I414" s="978"/>
      <c r="J414" s="978"/>
      <c r="K414" s="979"/>
    </row>
    <row r="415" spans="1:11" x14ac:dyDescent="0.25">
      <c r="A415" s="977"/>
      <c r="B415" s="978"/>
      <c r="C415" s="978"/>
      <c r="D415" s="978"/>
      <c r="E415" s="978"/>
      <c r="F415" s="979"/>
      <c r="G415" s="977"/>
      <c r="H415" s="978"/>
      <c r="I415" s="978"/>
      <c r="J415" s="978"/>
      <c r="K415" s="979"/>
    </row>
    <row r="416" spans="1:11" x14ac:dyDescent="0.25">
      <c r="A416" s="977"/>
      <c r="B416" s="978"/>
      <c r="C416" s="978"/>
      <c r="D416" s="978"/>
      <c r="E416" s="978"/>
      <c r="F416" s="979"/>
      <c r="G416" s="977"/>
      <c r="H416" s="978"/>
      <c r="I416" s="978"/>
      <c r="J416" s="978"/>
      <c r="K416" s="979"/>
    </row>
    <row r="417" spans="1:11" x14ac:dyDescent="0.25">
      <c r="A417" s="977"/>
      <c r="B417" s="978"/>
      <c r="C417" s="978"/>
      <c r="D417" s="978"/>
      <c r="E417" s="978"/>
      <c r="F417" s="979"/>
      <c r="G417" s="977"/>
      <c r="H417" s="978"/>
      <c r="I417" s="978"/>
      <c r="J417" s="978"/>
      <c r="K417" s="979"/>
    </row>
    <row r="418" spans="1:11" x14ac:dyDescent="0.25">
      <c r="A418" s="977"/>
      <c r="B418" s="978"/>
      <c r="C418" s="978"/>
      <c r="D418" s="978"/>
      <c r="E418" s="978"/>
      <c r="F418" s="979"/>
      <c r="G418" s="977"/>
      <c r="H418" s="978"/>
      <c r="I418" s="978"/>
      <c r="J418" s="978"/>
      <c r="K418" s="979"/>
    </row>
    <row r="419" spans="1:11" ht="15.75" thickBot="1" x14ac:dyDescent="0.3">
      <c r="A419" s="977"/>
      <c r="B419" s="978"/>
      <c r="C419" s="978"/>
      <c r="D419" s="978"/>
      <c r="E419" s="978"/>
      <c r="F419" s="979"/>
      <c r="G419" s="977"/>
      <c r="H419" s="978"/>
      <c r="I419" s="978"/>
      <c r="J419" s="978"/>
      <c r="K419" s="979"/>
    </row>
    <row r="420" spans="1:11" x14ac:dyDescent="0.25">
      <c r="A420" s="1018" t="s">
        <v>1161</v>
      </c>
      <c r="B420" s="1019"/>
      <c r="C420" s="1019"/>
      <c r="D420" s="1019"/>
      <c r="E420" s="1019"/>
      <c r="F420" s="1020"/>
      <c r="G420" s="1018" t="s">
        <v>1162</v>
      </c>
      <c r="H420" s="1019"/>
      <c r="I420" s="1019"/>
      <c r="J420" s="1019"/>
      <c r="K420" s="1020"/>
    </row>
    <row r="421" spans="1:11" ht="25.5" customHeight="1" thickBot="1" x14ac:dyDescent="0.3">
      <c r="A421" s="1021"/>
      <c r="B421" s="1022"/>
      <c r="C421" s="1022"/>
      <c r="D421" s="1022"/>
      <c r="E421" s="1022"/>
      <c r="F421" s="1023"/>
      <c r="G421" s="1021"/>
      <c r="H421" s="1022"/>
      <c r="I421" s="1022"/>
      <c r="J421" s="1022"/>
      <c r="K421" s="1023"/>
    </row>
    <row r="422" spans="1:11" x14ac:dyDescent="0.25">
      <c r="A422" s="974" t="s">
        <v>597</v>
      </c>
      <c r="B422" s="975"/>
      <c r="C422" s="975"/>
      <c r="D422" s="975"/>
      <c r="E422" s="975"/>
      <c r="F422" s="976"/>
      <c r="G422" s="974" t="s">
        <v>598</v>
      </c>
      <c r="H422" s="975"/>
      <c r="I422" s="975"/>
      <c r="J422" s="975"/>
      <c r="K422" s="976"/>
    </row>
    <row r="423" spans="1:11" x14ac:dyDescent="0.25">
      <c r="A423" s="977"/>
      <c r="B423" s="978"/>
      <c r="C423" s="978"/>
      <c r="D423" s="978"/>
      <c r="E423" s="978"/>
      <c r="F423" s="979"/>
      <c r="G423" s="977"/>
      <c r="H423" s="978"/>
      <c r="I423" s="978"/>
      <c r="J423" s="978"/>
      <c r="K423" s="979"/>
    </row>
    <row r="424" spans="1:11" x14ac:dyDescent="0.25">
      <c r="A424" s="977"/>
      <c r="B424" s="978"/>
      <c r="C424" s="978"/>
      <c r="D424" s="978"/>
      <c r="E424" s="978"/>
      <c r="F424" s="979"/>
      <c r="G424" s="977"/>
      <c r="H424" s="978"/>
      <c r="I424" s="978"/>
      <c r="J424" s="978"/>
      <c r="K424" s="979"/>
    </row>
    <row r="425" spans="1:11" x14ac:dyDescent="0.25">
      <c r="A425" s="977"/>
      <c r="B425" s="978"/>
      <c r="C425" s="978"/>
      <c r="D425" s="978"/>
      <c r="E425" s="978"/>
      <c r="F425" s="979"/>
      <c r="G425" s="977"/>
      <c r="H425" s="978"/>
      <c r="I425" s="978"/>
      <c r="J425" s="978"/>
      <c r="K425" s="979"/>
    </row>
    <row r="426" spans="1:11" x14ac:dyDescent="0.25">
      <c r="A426" s="977"/>
      <c r="B426" s="978"/>
      <c r="C426" s="978"/>
      <c r="D426" s="978"/>
      <c r="E426" s="978"/>
      <c r="F426" s="979"/>
      <c r="G426" s="977"/>
      <c r="H426" s="978"/>
      <c r="I426" s="978"/>
      <c r="J426" s="978"/>
      <c r="K426" s="979"/>
    </row>
    <row r="427" spans="1:11" x14ac:dyDescent="0.25">
      <c r="A427" s="977"/>
      <c r="B427" s="978"/>
      <c r="C427" s="978"/>
      <c r="D427" s="978"/>
      <c r="E427" s="978"/>
      <c r="F427" s="979"/>
      <c r="G427" s="977"/>
      <c r="H427" s="978"/>
      <c r="I427" s="978"/>
      <c r="J427" s="978"/>
      <c r="K427" s="979"/>
    </row>
    <row r="428" spans="1:11" x14ac:dyDescent="0.25">
      <c r="A428" s="977"/>
      <c r="B428" s="978"/>
      <c r="C428" s="978"/>
      <c r="D428" s="978"/>
      <c r="E428" s="978"/>
      <c r="F428" s="979"/>
      <c r="G428" s="977"/>
      <c r="H428" s="978"/>
      <c r="I428" s="978"/>
      <c r="J428" s="978"/>
      <c r="K428" s="979"/>
    </row>
    <row r="429" spans="1:11" x14ac:dyDescent="0.25">
      <c r="A429" s="977"/>
      <c r="B429" s="978"/>
      <c r="C429" s="978"/>
      <c r="D429" s="978"/>
      <c r="E429" s="978"/>
      <c r="F429" s="979"/>
      <c r="G429" s="977"/>
      <c r="H429" s="978"/>
      <c r="I429" s="978"/>
      <c r="J429" s="978"/>
      <c r="K429" s="979"/>
    </row>
    <row r="430" spans="1:11" x14ac:dyDescent="0.25">
      <c r="A430" s="977"/>
      <c r="B430" s="978"/>
      <c r="C430" s="978"/>
      <c r="D430" s="978"/>
      <c r="E430" s="978"/>
      <c r="F430" s="979"/>
      <c r="G430" s="977"/>
      <c r="H430" s="978"/>
      <c r="I430" s="978"/>
      <c r="J430" s="978"/>
      <c r="K430" s="979"/>
    </row>
    <row r="431" spans="1:11" x14ac:dyDescent="0.25">
      <c r="A431" s="977"/>
      <c r="B431" s="978"/>
      <c r="C431" s="978"/>
      <c r="D431" s="978"/>
      <c r="E431" s="978"/>
      <c r="F431" s="979"/>
      <c r="G431" s="977"/>
      <c r="H431" s="978"/>
      <c r="I431" s="978"/>
      <c r="J431" s="978"/>
      <c r="K431" s="979"/>
    </row>
    <row r="432" spans="1:11" x14ac:dyDescent="0.25">
      <c r="A432" s="977"/>
      <c r="B432" s="978"/>
      <c r="C432" s="978"/>
      <c r="D432" s="978"/>
      <c r="E432" s="978"/>
      <c r="F432" s="979"/>
      <c r="G432" s="977"/>
      <c r="H432" s="978"/>
      <c r="I432" s="978"/>
      <c r="J432" s="978"/>
      <c r="K432" s="979"/>
    </row>
    <row r="433" spans="1:11" x14ac:dyDescent="0.25">
      <c r="A433" s="977"/>
      <c r="B433" s="978"/>
      <c r="C433" s="978"/>
      <c r="D433" s="978"/>
      <c r="E433" s="978"/>
      <c r="F433" s="979"/>
      <c r="G433" s="977"/>
      <c r="H433" s="978"/>
      <c r="I433" s="978"/>
      <c r="J433" s="978"/>
      <c r="K433" s="979"/>
    </row>
    <row r="434" spans="1:11" x14ac:dyDescent="0.25">
      <c r="A434" s="977"/>
      <c r="B434" s="978"/>
      <c r="C434" s="978"/>
      <c r="D434" s="978"/>
      <c r="E434" s="978"/>
      <c r="F434" s="979"/>
      <c r="G434" s="977"/>
      <c r="H434" s="978"/>
      <c r="I434" s="978"/>
      <c r="J434" s="978"/>
      <c r="K434" s="979"/>
    </row>
    <row r="435" spans="1:11" ht="15.75" thickBot="1" x14ac:dyDescent="0.3">
      <c r="A435" s="977"/>
      <c r="B435" s="978"/>
      <c r="C435" s="978"/>
      <c r="D435" s="978"/>
      <c r="E435" s="978"/>
      <c r="F435" s="979"/>
      <c r="G435" s="977"/>
      <c r="H435" s="978"/>
      <c r="I435" s="978"/>
      <c r="J435" s="978"/>
      <c r="K435" s="979"/>
    </row>
    <row r="436" spans="1:11" x14ac:dyDescent="0.25">
      <c r="A436" s="1018" t="s">
        <v>950</v>
      </c>
      <c r="B436" s="1019"/>
      <c r="C436" s="1019"/>
      <c r="D436" s="1019"/>
      <c r="E436" s="1019"/>
      <c r="F436" s="1020"/>
      <c r="G436" s="1018" t="s">
        <v>951</v>
      </c>
      <c r="H436" s="1019"/>
      <c r="I436" s="1019"/>
      <c r="J436" s="1019"/>
      <c r="K436" s="1020"/>
    </row>
    <row r="437" spans="1:11" ht="15.75" thickBot="1" x14ac:dyDescent="0.3">
      <c r="A437" s="1021"/>
      <c r="B437" s="1022"/>
      <c r="C437" s="1022"/>
      <c r="D437" s="1022"/>
      <c r="E437" s="1022"/>
      <c r="F437" s="1023"/>
      <c r="G437" s="1021"/>
      <c r="H437" s="1022"/>
      <c r="I437" s="1022"/>
      <c r="J437" s="1022"/>
      <c r="K437" s="1023"/>
    </row>
    <row r="438" spans="1:11" ht="15.75" hidden="1" thickBot="1" x14ac:dyDescent="0.3">
      <c r="A438" s="974" t="s">
        <v>597</v>
      </c>
      <c r="B438" s="975"/>
      <c r="C438" s="975"/>
      <c r="D438" s="975"/>
      <c r="E438" s="975"/>
      <c r="F438" s="976"/>
      <c r="G438" s="974" t="s">
        <v>598</v>
      </c>
      <c r="H438" s="975"/>
      <c r="I438" s="975"/>
      <c r="J438" s="975"/>
      <c r="K438" s="976"/>
    </row>
    <row r="439" spans="1:11" ht="15.75" hidden="1" thickBot="1" x14ac:dyDescent="0.3">
      <c r="A439" s="977"/>
      <c r="B439" s="978"/>
      <c r="C439" s="978"/>
      <c r="D439" s="978"/>
      <c r="E439" s="978"/>
      <c r="F439" s="979"/>
      <c r="G439" s="977"/>
      <c r="H439" s="978"/>
      <c r="I439" s="978"/>
      <c r="J439" s="978"/>
      <c r="K439" s="979"/>
    </row>
    <row r="440" spans="1:11" ht="15.75" hidden="1" thickBot="1" x14ac:dyDescent="0.3">
      <c r="A440" s="977"/>
      <c r="B440" s="978"/>
      <c r="C440" s="978"/>
      <c r="D440" s="978"/>
      <c r="E440" s="978"/>
      <c r="F440" s="979"/>
      <c r="G440" s="977"/>
      <c r="H440" s="978"/>
      <c r="I440" s="978"/>
      <c r="J440" s="978"/>
      <c r="K440" s="979"/>
    </row>
    <row r="441" spans="1:11" ht="15.75" hidden="1" thickBot="1" x14ac:dyDescent="0.3">
      <c r="A441" s="977"/>
      <c r="B441" s="978"/>
      <c r="C441" s="978"/>
      <c r="D441" s="978"/>
      <c r="E441" s="978"/>
      <c r="F441" s="979"/>
      <c r="G441" s="977"/>
      <c r="H441" s="978"/>
      <c r="I441" s="978"/>
      <c r="J441" s="978"/>
      <c r="K441" s="979"/>
    </row>
    <row r="442" spans="1:11" ht="15.75" hidden="1" thickBot="1" x14ac:dyDescent="0.3">
      <c r="A442" s="977"/>
      <c r="B442" s="978"/>
      <c r="C442" s="978"/>
      <c r="D442" s="978"/>
      <c r="E442" s="978"/>
      <c r="F442" s="979"/>
      <c r="G442" s="977"/>
      <c r="H442" s="978"/>
      <c r="I442" s="978"/>
      <c r="J442" s="978"/>
      <c r="K442" s="979"/>
    </row>
    <row r="443" spans="1:11" ht="15.75" hidden="1" thickBot="1" x14ac:dyDescent="0.3">
      <c r="A443" s="977"/>
      <c r="B443" s="978"/>
      <c r="C443" s="978"/>
      <c r="D443" s="978"/>
      <c r="E443" s="978"/>
      <c r="F443" s="979"/>
      <c r="G443" s="977"/>
      <c r="H443" s="978"/>
      <c r="I443" s="978"/>
      <c r="J443" s="978"/>
      <c r="K443" s="979"/>
    </row>
    <row r="444" spans="1:11" ht="15.75" hidden="1" thickBot="1" x14ac:dyDescent="0.3">
      <c r="A444" s="977"/>
      <c r="B444" s="978"/>
      <c r="C444" s="978"/>
      <c r="D444" s="978"/>
      <c r="E444" s="978"/>
      <c r="F444" s="979"/>
      <c r="G444" s="977"/>
      <c r="H444" s="978"/>
      <c r="I444" s="978"/>
      <c r="J444" s="978"/>
      <c r="K444" s="979"/>
    </row>
    <row r="445" spans="1:11" ht="15.75" hidden="1" thickBot="1" x14ac:dyDescent="0.3">
      <c r="A445" s="977"/>
      <c r="B445" s="978"/>
      <c r="C445" s="978"/>
      <c r="D445" s="978"/>
      <c r="E445" s="978"/>
      <c r="F445" s="979"/>
      <c r="G445" s="977"/>
      <c r="H445" s="978"/>
      <c r="I445" s="978"/>
      <c r="J445" s="978"/>
      <c r="K445" s="979"/>
    </row>
    <row r="446" spans="1:11" ht="15.75" hidden="1" thickBot="1" x14ac:dyDescent="0.3">
      <c r="A446" s="977"/>
      <c r="B446" s="978"/>
      <c r="C446" s="978"/>
      <c r="D446" s="978"/>
      <c r="E446" s="978"/>
      <c r="F446" s="979"/>
      <c r="G446" s="977"/>
      <c r="H446" s="978"/>
      <c r="I446" s="978"/>
      <c r="J446" s="978"/>
      <c r="K446" s="979"/>
    </row>
    <row r="447" spans="1:11" ht="15.75" hidden="1" thickBot="1" x14ac:dyDescent="0.3">
      <c r="A447" s="977"/>
      <c r="B447" s="978"/>
      <c r="C447" s="978"/>
      <c r="D447" s="978"/>
      <c r="E447" s="978"/>
      <c r="F447" s="979"/>
      <c r="G447" s="977"/>
      <c r="H447" s="978"/>
      <c r="I447" s="978"/>
      <c r="J447" s="978"/>
      <c r="K447" s="979"/>
    </row>
    <row r="448" spans="1:11" ht="15.75" hidden="1" thickBot="1" x14ac:dyDescent="0.3">
      <c r="A448" s="977"/>
      <c r="B448" s="978"/>
      <c r="C448" s="978"/>
      <c r="D448" s="978"/>
      <c r="E448" s="978"/>
      <c r="F448" s="979"/>
      <c r="G448" s="977"/>
      <c r="H448" s="978"/>
      <c r="I448" s="978"/>
      <c r="J448" s="978"/>
      <c r="K448" s="979"/>
    </row>
    <row r="449" spans="1:11" ht="15.75" hidden="1" thickBot="1" x14ac:dyDescent="0.3">
      <c r="A449" s="977"/>
      <c r="B449" s="978"/>
      <c r="C449" s="978"/>
      <c r="D449" s="978"/>
      <c r="E449" s="978"/>
      <c r="F449" s="979"/>
      <c r="G449" s="977"/>
      <c r="H449" s="978"/>
      <c r="I449" s="978"/>
      <c r="J449" s="978"/>
      <c r="K449" s="979"/>
    </row>
    <row r="450" spans="1:11" ht="15.75" hidden="1" thickBot="1" x14ac:dyDescent="0.3">
      <c r="A450" s="977"/>
      <c r="B450" s="978"/>
      <c r="C450" s="978"/>
      <c r="D450" s="978"/>
      <c r="E450" s="978"/>
      <c r="F450" s="979"/>
      <c r="G450" s="977"/>
      <c r="H450" s="978"/>
      <c r="I450" s="978"/>
      <c r="J450" s="978"/>
      <c r="K450" s="979"/>
    </row>
    <row r="451" spans="1:11" ht="15.75" hidden="1" thickBot="1" x14ac:dyDescent="0.3">
      <c r="A451" s="977"/>
      <c r="B451" s="978"/>
      <c r="C451" s="978"/>
      <c r="D451" s="978"/>
      <c r="E451" s="978"/>
      <c r="F451" s="979"/>
      <c r="G451" s="977"/>
      <c r="H451" s="978"/>
      <c r="I451" s="978"/>
      <c r="J451" s="978"/>
      <c r="K451" s="979"/>
    </row>
    <row r="452" spans="1:11" ht="15.75" hidden="1" thickBot="1" x14ac:dyDescent="0.3">
      <c r="A452" s="1018" t="s">
        <v>773</v>
      </c>
      <c r="B452" s="1019"/>
      <c r="C452" s="1019"/>
      <c r="D452" s="1019"/>
      <c r="E452" s="1019"/>
      <c r="F452" s="1020"/>
      <c r="G452" s="1018" t="s">
        <v>907</v>
      </c>
      <c r="H452" s="1019"/>
      <c r="I452" s="1019"/>
      <c r="J452" s="1019"/>
      <c r="K452" s="1020"/>
    </row>
    <row r="453" spans="1:11" ht="15.75" hidden="1" thickBot="1" x14ac:dyDescent="0.3">
      <c r="A453" s="1021"/>
      <c r="B453" s="1022"/>
      <c r="C453" s="1022"/>
      <c r="D453" s="1022"/>
      <c r="E453" s="1022"/>
      <c r="F453" s="1023"/>
      <c r="G453" s="1021"/>
      <c r="H453" s="1022"/>
      <c r="I453" s="1022"/>
      <c r="J453" s="1022"/>
      <c r="K453" s="1023"/>
    </row>
    <row r="454" spans="1:11" x14ac:dyDescent="0.25">
      <c r="A454" s="974" t="s">
        <v>597</v>
      </c>
      <c r="B454" s="975"/>
      <c r="C454" s="975"/>
      <c r="D454" s="975"/>
      <c r="E454" s="975"/>
      <c r="F454" s="976"/>
      <c r="G454" s="974" t="s">
        <v>598</v>
      </c>
      <c r="H454" s="975"/>
      <c r="I454" s="975"/>
      <c r="J454" s="975"/>
      <c r="K454" s="976"/>
    </row>
    <row r="455" spans="1:11" x14ac:dyDescent="0.25">
      <c r="A455" s="977"/>
      <c r="B455" s="978"/>
      <c r="C455" s="978"/>
      <c r="D455" s="978"/>
      <c r="E455" s="978"/>
      <c r="F455" s="979"/>
      <c r="G455" s="977"/>
      <c r="H455" s="978"/>
      <c r="I455" s="978"/>
      <c r="J455" s="978"/>
      <c r="K455" s="979"/>
    </row>
    <row r="456" spans="1:11" x14ac:dyDescent="0.25">
      <c r="A456" s="977"/>
      <c r="B456" s="978"/>
      <c r="C456" s="978"/>
      <c r="D456" s="978"/>
      <c r="E456" s="978"/>
      <c r="F456" s="979"/>
      <c r="G456" s="977"/>
      <c r="H456" s="978"/>
      <c r="I456" s="978"/>
      <c r="J456" s="978"/>
      <c r="K456" s="979"/>
    </row>
    <row r="457" spans="1:11" x14ac:dyDescent="0.25">
      <c r="A457" s="977"/>
      <c r="B457" s="978"/>
      <c r="C457" s="978"/>
      <c r="D457" s="978"/>
      <c r="E457" s="978"/>
      <c r="F457" s="979"/>
      <c r="G457" s="977"/>
      <c r="H457" s="978"/>
      <c r="I457" s="978"/>
      <c r="J457" s="978"/>
      <c r="K457" s="979"/>
    </row>
    <row r="458" spans="1:11" x14ac:dyDescent="0.25">
      <c r="A458" s="977"/>
      <c r="B458" s="978"/>
      <c r="C458" s="978"/>
      <c r="D458" s="978"/>
      <c r="E458" s="978"/>
      <c r="F458" s="979"/>
      <c r="G458" s="977"/>
      <c r="H458" s="978"/>
      <c r="I458" s="978"/>
      <c r="J458" s="978"/>
      <c r="K458" s="979"/>
    </row>
    <row r="459" spans="1:11" x14ac:dyDescent="0.25">
      <c r="A459" s="977"/>
      <c r="B459" s="978"/>
      <c r="C459" s="978"/>
      <c r="D459" s="978"/>
      <c r="E459" s="978"/>
      <c r="F459" s="979"/>
      <c r="G459" s="977"/>
      <c r="H459" s="978"/>
      <c r="I459" s="978"/>
      <c r="J459" s="978"/>
      <c r="K459" s="979"/>
    </row>
    <row r="460" spans="1:11" x14ac:dyDescent="0.25">
      <c r="A460" s="977"/>
      <c r="B460" s="978"/>
      <c r="C460" s="978"/>
      <c r="D460" s="978"/>
      <c r="E460" s="978"/>
      <c r="F460" s="979"/>
      <c r="G460" s="977"/>
      <c r="H460" s="978"/>
      <c r="I460" s="978"/>
      <c r="J460" s="978"/>
      <c r="K460" s="979"/>
    </row>
    <row r="461" spans="1:11" x14ac:dyDescent="0.25">
      <c r="A461" s="977"/>
      <c r="B461" s="978"/>
      <c r="C461" s="978"/>
      <c r="D461" s="978"/>
      <c r="E461" s="978"/>
      <c r="F461" s="979"/>
      <c r="G461" s="977"/>
      <c r="H461" s="978"/>
      <c r="I461" s="978"/>
      <c r="J461" s="978"/>
      <c r="K461" s="979"/>
    </row>
    <row r="462" spans="1:11" x14ac:dyDescent="0.25">
      <c r="A462" s="977"/>
      <c r="B462" s="978"/>
      <c r="C462" s="978"/>
      <c r="D462" s="978"/>
      <c r="E462" s="978"/>
      <c r="F462" s="979"/>
      <c r="G462" s="977"/>
      <c r="H462" s="978"/>
      <c r="I462" s="978"/>
      <c r="J462" s="978"/>
      <c r="K462" s="979"/>
    </row>
    <row r="463" spans="1:11" x14ac:dyDescent="0.25">
      <c r="A463" s="977"/>
      <c r="B463" s="978"/>
      <c r="C463" s="978"/>
      <c r="D463" s="978"/>
      <c r="E463" s="978"/>
      <c r="F463" s="979"/>
      <c r="G463" s="977"/>
      <c r="H463" s="978"/>
      <c r="I463" s="978"/>
      <c r="J463" s="978"/>
      <c r="K463" s="979"/>
    </row>
    <row r="464" spans="1:11" x14ac:dyDescent="0.25">
      <c r="A464" s="977"/>
      <c r="B464" s="978"/>
      <c r="C464" s="978"/>
      <c r="D464" s="978"/>
      <c r="E464" s="978"/>
      <c r="F464" s="979"/>
      <c r="G464" s="977"/>
      <c r="H464" s="978"/>
      <c r="I464" s="978"/>
      <c r="J464" s="978"/>
      <c r="K464" s="979"/>
    </row>
    <row r="465" spans="1:11" x14ac:dyDescent="0.25">
      <c r="A465" s="977"/>
      <c r="B465" s="978"/>
      <c r="C465" s="978"/>
      <c r="D465" s="978"/>
      <c r="E465" s="978"/>
      <c r="F465" s="979"/>
      <c r="G465" s="977"/>
      <c r="H465" s="978"/>
      <c r="I465" s="978"/>
      <c r="J465" s="978"/>
      <c r="K465" s="979"/>
    </row>
    <row r="466" spans="1:11" x14ac:dyDescent="0.25">
      <c r="A466" s="977"/>
      <c r="B466" s="978"/>
      <c r="C466" s="978"/>
      <c r="D466" s="978"/>
      <c r="E466" s="978"/>
      <c r="F466" s="979"/>
      <c r="G466" s="977"/>
      <c r="H466" s="978"/>
      <c r="I466" s="978"/>
      <c r="J466" s="978"/>
      <c r="K466" s="979"/>
    </row>
    <row r="467" spans="1:11" ht="15.75" thickBot="1" x14ac:dyDescent="0.3">
      <c r="A467" s="977"/>
      <c r="B467" s="978"/>
      <c r="C467" s="978"/>
      <c r="D467" s="978"/>
      <c r="E467" s="978"/>
      <c r="F467" s="979"/>
      <c r="G467" s="977"/>
      <c r="H467" s="978"/>
      <c r="I467" s="978"/>
      <c r="J467" s="978"/>
      <c r="K467" s="979"/>
    </row>
    <row r="468" spans="1:11" x14ac:dyDescent="0.25">
      <c r="A468" s="1018" t="s">
        <v>994</v>
      </c>
      <c r="B468" s="1019"/>
      <c r="C468" s="1019"/>
      <c r="D468" s="1019"/>
      <c r="E468" s="1019"/>
      <c r="F468" s="1020"/>
      <c r="G468" s="1018" t="s">
        <v>995</v>
      </c>
      <c r="H468" s="1019"/>
      <c r="I468" s="1019"/>
      <c r="J468" s="1019"/>
      <c r="K468" s="1020"/>
    </row>
    <row r="469" spans="1:11" ht="15.75" thickBot="1" x14ac:dyDescent="0.3">
      <c r="A469" s="1021"/>
      <c r="B469" s="1022"/>
      <c r="C469" s="1022"/>
      <c r="D469" s="1022"/>
      <c r="E469" s="1022"/>
      <c r="F469" s="1023"/>
      <c r="G469" s="1021"/>
      <c r="H469" s="1022"/>
      <c r="I469" s="1022"/>
      <c r="J469" s="1022"/>
      <c r="K469" s="1023"/>
    </row>
    <row r="470" spans="1:11" x14ac:dyDescent="0.25">
      <c r="A470" s="974" t="s">
        <v>597</v>
      </c>
      <c r="B470" s="975"/>
      <c r="C470" s="975"/>
      <c r="D470" s="975"/>
      <c r="E470" s="975"/>
      <c r="F470" s="976"/>
      <c r="G470" s="974" t="s">
        <v>598</v>
      </c>
      <c r="H470" s="975"/>
      <c r="I470" s="975"/>
      <c r="J470" s="975"/>
      <c r="K470" s="976"/>
    </row>
    <row r="471" spans="1:11" x14ac:dyDescent="0.25">
      <c r="A471" s="977"/>
      <c r="B471" s="978"/>
      <c r="C471" s="978"/>
      <c r="D471" s="978"/>
      <c r="E471" s="978"/>
      <c r="F471" s="979"/>
      <c r="G471" s="977"/>
      <c r="H471" s="978"/>
      <c r="I471" s="978"/>
      <c r="J471" s="978"/>
      <c r="K471" s="979"/>
    </row>
    <row r="472" spans="1:11" x14ac:dyDescent="0.25">
      <c r="A472" s="977"/>
      <c r="B472" s="978"/>
      <c r="C472" s="978"/>
      <c r="D472" s="978"/>
      <c r="E472" s="978"/>
      <c r="F472" s="979"/>
      <c r="G472" s="977"/>
      <c r="H472" s="978"/>
      <c r="I472" s="978"/>
      <c r="J472" s="978"/>
      <c r="K472" s="979"/>
    </row>
    <row r="473" spans="1:11" x14ac:dyDescent="0.25">
      <c r="A473" s="977"/>
      <c r="B473" s="978"/>
      <c r="C473" s="978"/>
      <c r="D473" s="978"/>
      <c r="E473" s="978"/>
      <c r="F473" s="979"/>
      <c r="G473" s="977"/>
      <c r="H473" s="978"/>
      <c r="I473" s="978"/>
      <c r="J473" s="978"/>
      <c r="K473" s="979"/>
    </row>
    <row r="474" spans="1:11" x14ac:dyDescent="0.25">
      <c r="A474" s="977"/>
      <c r="B474" s="978"/>
      <c r="C474" s="978"/>
      <c r="D474" s="978"/>
      <c r="E474" s="978"/>
      <c r="F474" s="979"/>
      <c r="G474" s="977"/>
      <c r="H474" s="978"/>
      <c r="I474" s="978"/>
      <c r="J474" s="978"/>
      <c r="K474" s="979"/>
    </row>
    <row r="475" spans="1:11" x14ac:dyDescent="0.25">
      <c r="A475" s="977"/>
      <c r="B475" s="978"/>
      <c r="C475" s="978"/>
      <c r="D475" s="978"/>
      <c r="E475" s="978"/>
      <c r="F475" s="979"/>
      <c r="G475" s="977"/>
      <c r="H475" s="978"/>
      <c r="I475" s="978"/>
      <c r="J475" s="978"/>
      <c r="K475" s="979"/>
    </row>
    <row r="476" spans="1:11" x14ac:dyDescent="0.25">
      <c r="A476" s="977"/>
      <c r="B476" s="978"/>
      <c r="C476" s="978"/>
      <c r="D476" s="978"/>
      <c r="E476" s="978"/>
      <c r="F476" s="979"/>
      <c r="G476" s="977"/>
      <c r="H476" s="978"/>
      <c r="I476" s="978"/>
      <c r="J476" s="978"/>
      <c r="K476" s="979"/>
    </row>
    <row r="477" spans="1:11" x14ac:dyDescent="0.25">
      <c r="A477" s="977"/>
      <c r="B477" s="978"/>
      <c r="C477" s="978"/>
      <c r="D477" s="978"/>
      <c r="E477" s="978"/>
      <c r="F477" s="979"/>
      <c r="G477" s="977"/>
      <c r="H477" s="978"/>
      <c r="I477" s="978"/>
      <c r="J477" s="978"/>
      <c r="K477" s="979"/>
    </row>
    <row r="478" spans="1:11" x14ac:dyDescent="0.25">
      <c r="A478" s="977"/>
      <c r="B478" s="978"/>
      <c r="C478" s="978"/>
      <c r="D478" s="978"/>
      <c r="E478" s="978"/>
      <c r="F478" s="979"/>
      <c r="G478" s="977"/>
      <c r="H478" s="978"/>
      <c r="I478" s="978"/>
      <c r="J478" s="978"/>
      <c r="K478" s="979"/>
    </row>
    <row r="479" spans="1:11" x14ac:dyDescent="0.25">
      <c r="A479" s="977"/>
      <c r="B479" s="978"/>
      <c r="C479" s="978"/>
      <c r="D479" s="978"/>
      <c r="E479" s="978"/>
      <c r="F479" s="979"/>
      <c r="G479" s="977"/>
      <c r="H479" s="978"/>
      <c r="I479" s="978"/>
      <c r="J479" s="978"/>
      <c r="K479" s="979"/>
    </row>
    <row r="480" spans="1:11" x14ac:dyDescent="0.25">
      <c r="A480" s="977"/>
      <c r="B480" s="978"/>
      <c r="C480" s="978"/>
      <c r="D480" s="978"/>
      <c r="E480" s="978"/>
      <c r="F480" s="979"/>
      <c r="G480" s="977"/>
      <c r="H480" s="978"/>
      <c r="I480" s="978"/>
      <c r="J480" s="978"/>
      <c r="K480" s="979"/>
    </row>
    <row r="481" spans="1:11" x14ac:dyDescent="0.25">
      <c r="A481" s="977"/>
      <c r="B481" s="978"/>
      <c r="C481" s="978"/>
      <c r="D481" s="978"/>
      <c r="E481" s="978"/>
      <c r="F481" s="979"/>
      <c r="G481" s="977"/>
      <c r="H481" s="978"/>
      <c r="I481" s="978"/>
      <c r="J481" s="978"/>
      <c r="K481" s="979"/>
    </row>
    <row r="482" spans="1:11" x14ac:dyDescent="0.25">
      <c r="A482" s="977"/>
      <c r="B482" s="978"/>
      <c r="C482" s="978"/>
      <c r="D482" s="978"/>
      <c r="E482" s="978"/>
      <c r="F482" s="979"/>
      <c r="G482" s="977"/>
      <c r="H482" s="978"/>
      <c r="I482" s="978"/>
      <c r="J482" s="978"/>
      <c r="K482" s="979"/>
    </row>
    <row r="483" spans="1:11" ht="15.75" thickBot="1" x14ac:dyDescent="0.3">
      <c r="A483" s="977"/>
      <c r="B483" s="978"/>
      <c r="C483" s="978"/>
      <c r="D483" s="978"/>
      <c r="E483" s="978"/>
      <c r="F483" s="979"/>
      <c r="G483" s="977"/>
      <c r="H483" s="978"/>
      <c r="I483" s="978"/>
      <c r="J483" s="978"/>
      <c r="K483" s="979"/>
    </row>
    <row r="484" spans="1:11" x14ac:dyDescent="0.25">
      <c r="A484" s="1018" t="s">
        <v>1163</v>
      </c>
      <c r="B484" s="1019"/>
      <c r="C484" s="1019"/>
      <c r="D484" s="1019"/>
      <c r="E484" s="1019"/>
      <c r="F484" s="1020"/>
      <c r="G484" s="1018" t="s">
        <v>1164</v>
      </c>
      <c r="H484" s="1019"/>
      <c r="I484" s="1019"/>
      <c r="J484" s="1019"/>
      <c r="K484" s="1020"/>
    </row>
    <row r="485" spans="1:11" ht="15.75" thickBot="1" x14ac:dyDescent="0.3">
      <c r="A485" s="1021"/>
      <c r="B485" s="1022"/>
      <c r="C485" s="1022"/>
      <c r="D485" s="1022"/>
      <c r="E485" s="1022"/>
      <c r="F485" s="1023"/>
      <c r="G485" s="1021"/>
      <c r="H485" s="1022"/>
      <c r="I485" s="1022"/>
      <c r="J485" s="1022"/>
      <c r="K485" s="1023"/>
    </row>
    <row r="486" spans="1:11" x14ac:dyDescent="0.25">
      <c r="A486" s="974" t="s">
        <v>597</v>
      </c>
      <c r="B486" s="975"/>
      <c r="C486" s="975"/>
      <c r="D486" s="975"/>
      <c r="E486" s="975"/>
      <c r="F486" s="976"/>
      <c r="G486" s="974" t="s">
        <v>598</v>
      </c>
      <c r="H486" s="975"/>
      <c r="I486" s="975"/>
      <c r="J486" s="975"/>
      <c r="K486" s="976"/>
    </row>
    <row r="487" spans="1:11" x14ac:dyDescent="0.25">
      <c r="A487" s="977"/>
      <c r="B487" s="978"/>
      <c r="C487" s="978"/>
      <c r="D487" s="978"/>
      <c r="E487" s="978"/>
      <c r="F487" s="979"/>
      <c r="G487" s="977"/>
      <c r="H487" s="978"/>
      <c r="I487" s="978"/>
      <c r="J487" s="978"/>
      <c r="K487" s="979"/>
    </row>
    <row r="488" spans="1:11" x14ac:dyDescent="0.25">
      <c r="A488" s="977"/>
      <c r="B488" s="978"/>
      <c r="C488" s="978"/>
      <c r="D488" s="978"/>
      <c r="E488" s="978"/>
      <c r="F488" s="979"/>
      <c r="G488" s="977"/>
      <c r="H488" s="978"/>
      <c r="I488" s="978"/>
      <c r="J488" s="978"/>
      <c r="K488" s="979"/>
    </row>
    <row r="489" spans="1:11" x14ac:dyDescent="0.25">
      <c r="A489" s="977"/>
      <c r="B489" s="978"/>
      <c r="C489" s="978"/>
      <c r="D489" s="978"/>
      <c r="E489" s="978"/>
      <c r="F489" s="979"/>
      <c r="G489" s="977"/>
      <c r="H489" s="978"/>
      <c r="I489" s="978"/>
      <c r="J489" s="978"/>
      <c r="K489" s="979"/>
    </row>
    <row r="490" spans="1:11" x14ac:dyDescent="0.25">
      <c r="A490" s="977"/>
      <c r="B490" s="978"/>
      <c r="C490" s="978"/>
      <c r="D490" s="978"/>
      <c r="E490" s="978"/>
      <c r="F490" s="979"/>
      <c r="G490" s="977"/>
      <c r="H490" s="978"/>
      <c r="I490" s="978"/>
      <c r="J490" s="978"/>
      <c r="K490" s="979"/>
    </row>
    <row r="491" spans="1:11" x14ac:dyDescent="0.25">
      <c r="A491" s="977"/>
      <c r="B491" s="978"/>
      <c r="C491" s="978"/>
      <c r="D491" s="978"/>
      <c r="E491" s="978"/>
      <c r="F491" s="979"/>
      <c r="G491" s="977"/>
      <c r="H491" s="978"/>
      <c r="I491" s="978"/>
      <c r="J491" s="978"/>
      <c r="K491" s="979"/>
    </row>
    <row r="492" spans="1:11" x14ac:dyDescent="0.25">
      <c r="A492" s="977"/>
      <c r="B492" s="978"/>
      <c r="C492" s="978"/>
      <c r="D492" s="978"/>
      <c r="E492" s="978"/>
      <c r="F492" s="979"/>
      <c r="G492" s="977"/>
      <c r="H492" s="978"/>
      <c r="I492" s="978"/>
      <c r="J492" s="978"/>
      <c r="K492" s="979"/>
    </row>
    <row r="493" spans="1:11" x14ac:dyDescent="0.25">
      <c r="A493" s="977"/>
      <c r="B493" s="978"/>
      <c r="C493" s="978"/>
      <c r="D493" s="978"/>
      <c r="E493" s="978"/>
      <c r="F493" s="979"/>
      <c r="G493" s="977"/>
      <c r="H493" s="978"/>
      <c r="I493" s="978"/>
      <c r="J493" s="978"/>
      <c r="K493" s="979"/>
    </row>
    <row r="494" spans="1:11" x14ac:dyDescent="0.25">
      <c r="A494" s="977"/>
      <c r="B494" s="978"/>
      <c r="C494" s="978"/>
      <c r="D494" s="978"/>
      <c r="E494" s="978"/>
      <c r="F494" s="979"/>
      <c r="G494" s="977"/>
      <c r="H494" s="978"/>
      <c r="I494" s="978"/>
      <c r="J494" s="978"/>
      <c r="K494" s="979"/>
    </row>
    <row r="495" spans="1:11" x14ac:dyDescent="0.25">
      <c r="A495" s="977"/>
      <c r="B495" s="978"/>
      <c r="C495" s="978"/>
      <c r="D495" s="978"/>
      <c r="E495" s="978"/>
      <c r="F495" s="979"/>
      <c r="G495" s="977"/>
      <c r="H495" s="978"/>
      <c r="I495" s="978"/>
      <c r="J495" s="978"/>
      <c r="K495" s="979"/>
    </row>
    <row r="496" spans="1:11" x14ac:dyDescent="0.25">
      <c r="A496" s="977"/>
      <c r="B496" s="978"/>
      <c r="C496" s="978"/>
      <c r="D496" s="978"/>
      <c r="E496" s="978"/>
      <c r="F496" s="979"/>
      <c r="G496" s="977"/>
      <c r="H496" s="978"/>
      <c r="I496" s="978"/>
      <c r="J496" s="978"/>
      <c r="K496" s="979"/>
    </row>
    <row r="497" spans="1:11" x14ac:dyDescent="0.25">
      <c r="A497" s="977"/>
      <c r="B497" s="978"/>
      <c r="C497" s="978"/>
      <c r="D497" s="978"/>
      <c r="E497" s="978"/>
      <c r="F497" s="979"/>
      <c r="G497" s="977"/>
      <c r="H497" s="978"/>
      <c r="I497" s="978"/>
      <c r="J497" s="978"/>
      <c r="K497" s="979"/>
    </row>
    <row r="498" spans="1:11" x14ac:dyDescent="0.25">
      <c r="A498" s="977"/>
      <c r="B498" s="978"/>
      <c r="C498" s="978"/>
      <c r="D498" s="978"/>
      <c r="E498" s="978"/>
      <c r="F498" s="979"/>
      <c r="G498" s="977"/>
      <c r="H498" s="978"/>
      <c r="I498" s="978"/>
      <c r="J498" s="978"/>
      <c r="K498" s="979"/>
    </row>
    <row r="499" spans="1:11" ht="15.75" thickBot="1" x14ac:dyDescent="0.3">
      <c r="A499" s="977"/>
      <c r="B499" s="978"/>
      <c r="C499" s="978"/>
      <c r="D499" s="978"/>
      <c r="E499" s="978"/>
      <c r="F499" s="979"/>
      <c r="G499" s="977"/>
      <c r="H499" s="978"/>
      <c r="I499" s="978"/>
      <c r="J499" s="978"/>
      <c r="K499" s="979"/>
    </row>
    <row r="500" spans="1:11" x14ac:dyDescent="0.25">
      <c r="A500" s="1018" t="s">
        <v>1165</v>
      </c>
      <c r="B500" s="1019"/>
      <c r="C500" s="1019"/>
      <c r="D500" s="1019"/>
      <c r="E500" s="1019"/>
      <c r="F500" s="1020"/>
      <c r="G500" s="1018" t="s">
        <v>1165</v>
      </c>
      <c r="H500" s="1019"/>
      <c r="I500" s="1019"/>
      <c r="J500" s="1019"/>
      <c r="K500" s="1020"/>
    </row>
    <row r="501" spans="1:11" ht="15.75" thickBot="1" x14ac:dyDescent="0.3">
      <c r="A501" s="1021"/>
      <c r="B501" s="1022"/>
      <c r="C501" s="1022"/>
      <c r="D501" s="1022"/>
      <c r="E501" s="1022"/>
      <c r="F501" s="1023"/>
      <c r="G501" s="1021"/>
      <c r="H501" s="1022"/>
      <c r="I501" s="1022"/>
      <c r="J501" s="1022"/>
      <c r="K501" s="1023"/>
    </row>
    <row r="502" spans="1:11" x14ac:dyDescent="0.25">
      <c r="A502" s="974" t="s">
        <v>597</v>
      </c>
      <c r="B502" s="975"/>
      <c r="C502" s="975"/>
      <c r="D502" s="975"/>
      <c r="E502" s="975"/>
      <c r="F502" s="976"/>
      <c r="G502" s="974" t="s">
        <v>598</v>
      </c>
      <c r="H502" s="975"/>
      <c r="I502" s="975"/>
      <c r="J502" s="975"/>
      <c r="K502" s="976"/>
    </row>
    <row r="503" spans="1:11" x14ac:dyDescent="0.25">
      <c r="A503" s="977"/>
      <c r="B503" s="978"/>
      <c r="C503" s="978"/>
      <c r="D503" s="978"/>
      <c r="E503" s="978"/>
      <c r="F503" s="979"/>
      <c r="G503" s="977"/>
      <c r="H503" s="978"/>
      <c r="I503" s="978"/>
      <c r="J503" s="978"/>
      <c r="K503" s="979"/>
    </row>
    <row r="504" spans="1:11" x14ac:dyDescent="0.25">
      <c r="A504" s="977"/>
      <c r="B504" s="978"/>
      <c r="C504" s="978"/>
      <c r="D504" s="978"/>
      <c r="E504" s="978"/>
      <c r="F504" s="979"/>
      <c r="G504" s="977"/>
      <c r="H504" s="978"/>
      <c r="I504" s="978"/>
      <c r="J504" s="978"/>
      <c r="K504" s="979"/>
    </row>
    <row r="505" spans="1:11" x14ac:dyDescent="0.25">
      <c r="A505" s="977"/>
      <c r="B505" s="978"/>
      <c r="C505" s="978"/>
      <c r="D505" s="978"/>
      <c r="E505" s="978"/>
      <c r="F505" s="979"/>
      <c r="G505" s="977"/>
      <c r="H505" s="978"/>
      <c r="I505" s="978"/>
      <c r="J505" s="978"/>
      <c r="K505" s="979"/>
    </row>
    <row r="506" spans="1:11" x14ac:dyDescent="0.25">
      <c r="A506" s="977"/>
      <c r="B506" s="978"/>
      <c r="C506" s="978"/>
      <c r="D506" s="978"/>
      <c r="E506" s="978"/>
      <c r="F506" s="979"/>
      <c r="G506" s="977"/>
      <c r="H506" s="978"/>
      <c r="I506" s="978"/>
      <c r="J506" s="978"/>
      <c r="K506" s="979"/>
    </row>
    <row r="507" spans="1:11" x14ac:dyDescent="0.25">
      <c r="A507" s="977"/>
      <c r="B507" s="978"/>
      <c r="C507" s="978"/>
      <c r="D507" s="978"/>
      <c r="E507" s="978"/>
      <c r="F507" s="979"/>
      <c r="G507" s="977"/>
      <c r="H507" s="978"/>
      <c r="I507" s="978"/>
      <c r="J507" s="978"/>
      <c r="K507" s="979"/>
    </row>
    <row r="508" spans="1:11" x14ac:dyDescent="0.25">
      <c r="A508" s="977"/>
      <c r="B508" s="978"/>
      <c r="C508" s="978"/>
      <c r="D508" s="978"/>
      <c r="E508" s="978"/>
      <c r="F508" s="979"/>
      <c r="G508" s="977"/>
      <c r="H508" s="978"/>
      <c r="I508" s="978"/>
      <c r="J508" s="978"/>
      <c r="K508" s="979"/>
    </row>
    <row r="509" spans="1:11" x14ac:dyDescent="0.25">
      <c r="A509" s="977"/>
      <c r="B509" s="978"/>
      <c r="C509" s="978"/>
      <c r="D509" s="978"/>
      <c r="E509" s="978"/>
      <c r="F509" s="979"/>
      <c r="G509" s="977"/>
      <c r="H509" s="978"/>
      <c r="I509" s="978"/>
      <c r="J509" s="978"/>
      <c r="K509" s="979"/>
    </row>
    <row r="510" spans="1:11" x14ac:dyDescent="0.25">
      <c r="A510" s="977"/>
      <c r="B510" s="978"/>
      <c r="C510" s="978"/>
      <c r="D510" s="978"/>
      <c r="E510" s="978"/>
      <c r="F510" s="979"/>
      <c r="G510" s="977"/>
      <c r="H510" s="978"/>
      <c r="I510" s="978"/>
      <c r="J510" s="978"/>
      <c r="K510" s="979"/>
    </row>
    <row r="511" spans="1:11" x14ac:dyDescent="0.25">
      <c r="A511" s="977"/>
      <c r="B511" s="978"/>
      <c r="C511" s="978"/>
      <c r="D511" s="978"/>
      <c r="E511" s="978"/>
      <c r="F511" s="979"/>
      <c r="G511" s="977"/>
      <c r="H511" s="978"/>
      <c r="I511" s="978"/>
      <c r="J511" s="978"/>
      <c r="K511" s="979"/>
    </row>
    <row r="512" spans="1:11" x14ac:dyDescent="0.25">
      <c r="A512" s="977"/>
      <c r="B512" s="978"/>
      <c r="C512" s="978"/>
      <c r="D512" s="978"/>
      <c r="E512" s="978"/>
      <c r="F512" s="979"/>
      <c r="G512" s="977"/>
      <c r="H512" s="978"/>
      <c r="I512" s="978"/>
      <c r="J512" s="978"/>
      <c r="K512" s="979"/>
    </row>
    <row r="513" spans="1:11" x14ac:dyDescent="0.25">
      <c r="A513" s="977"/>
      <c r="B513" s="978"/>
      <c r="C513" s="978"/>
      <c r="D513" s="978"/>
      <c r="E513" s="978"/>
      <c r="F513" s="979"/>
      <c r="G513" s="977"/>
      <c r="H513" s="978"/>
      <c r="I513" s="978"/>
      <c r="J513" s="978"/>
      <c r="K513" s="979"/>
    </row>
    <row r="514" spans="1:11" x14ac:dyDescent="0.25">
      <c r="A514" s="977"/>
      <c r="B514" s="978"/>
      <c r="C514" s="978"/>
      <c r="D514" s="978"/>
      <c r="E514" s="978"/>
      <c r="F514" s="979"/>
      <c r="G514" s="977"/>
      <c r="H514" s="978"/>
      <c r="I514" s="978"/>
      <c r="J514" s="978"/>
      <c r="K514" s="979"/>
    </row>
    <row r="515" spans="1:11" ht="15.75" thickBot="1" x14ac:dyDescent="0.3">
      <c r="A515" s="977"/>
      <c r="B515" s="978"/>
      <c r="C515" s="978"/>
      <c r="D515" s="978"/>
      <c r="E515" s="978"/>
      <c r="F515" s="979"/>
      <c r="G515" s="977"/>
      <c r="H515" s="978"/>
      <c r="I515" s="978"/>
      <c r="J515" s="978"/>
      <c r="K515" s="979"/>
    </row>
    <row r="516" spans="1:11" x14ac:dyDescent="0.25">
      <c r="A516" s="1018" t="s">
        <v>1166</v>
      </c>
      <c r="B516" s="1019"/>
      <c r="C516" s="1019"/>
      <c r="D516" s="1019"/>
      <c r="E516" s="1019"/>
      <c r="F516" s="1020"/>
      <c r="G516" s="1018" t="s">
        <v>1167</v>
      </c>
      <c r="H516" s="1019"/>
      <c r="I516" s="1019"/>
      <c r="J516" s="1019"/>
      <c r="K516" s="1020"/>
    </row>
    <row r="517" spans="1:11" ht="15.75" thickBot="1" x14ac:dyDescent="0.3">
      <c r="A517" s="1021"/>
      <c r="B517" s="1022"/>
      <c r="C517" s="1022"/>
      <c r="D517" s="1022"/>
      <c r="E517" s="1022"/>
      <c r="F517" s="1023"/>
      <c r="G517" s="1021"/>
      <c r="H517" s="1022"/>
      <c r="I517" s="1022"/>
      <c r="J517" s="1022"/>
      <c r="K517" s="1023"/>
    </row>
    <row r="518" spans="1:11" x14ac:dyDescent="0.25">
      <c r="A518" s="974" t="s">
        <v>597</v>
      </c>
      <c r="B518" s="975"/>
      <c r="C518" s="975"/>
      <c r="D518" s="975"/>
      <c r="E518" s="975"/>
      <c r="F518" s="976"/>
      <c r="G518" s="974" t="s">
        <v>598</v>
      </c>
      <c r="H518" s="975"/>
      <c r="I518" s="975"/>
      <c r="J518" s="975"/>
      <c r="K518" s="976"/>
    </row>
    <row r="519" spans="1:11" x14ac:dyDescent="0.25">
      <c r="A519" s="977"/>
      <c r="B519" s="978"/>
      <c r="C519" s="978"/>
      <c r="D519" s="978"/>
      <c r="E519" s="978"/>
      <c r="F519" s="979"/>
      <c r="G519" s="977"/>
      <c r="H519" s="978"/>
      <c r="I519" s="978"/>
      <c r="J519" s="978"/>
      <c r="K519" s="979"/>
    </row>
    <row r="520" spans="1:11" x14ac:dyDescent="0.25">
      <c r="A520" s="977"/>
      <c r="B520" s="978"/>
      <c r="C520" s="978"/>
      <c r="D520" s="978"/>
      <c r="E520" s="978"/>
      <c r="F520" s="979"/>
      <c r="G520" s="977"/>
      <c r="H520" s="978"/>
      <c r="I520" s="978"/>
      <c r="J520" s="978"/>
      <c r="K520" s="979"/>
    </row>
    <row r="521" spans="1:11" x14ac:dyDescent="0.25">
      <c r="A521" s="977"/>
      <c r="B521" s="978"/>
      <c r="C521" s="978"/>
      <c r="D521" s="978"/>
      <c r="E521" s="978"/>
      <c r="F521" s="979"/>
      <c r="G521" s="977"/>
      <c r="H521" s="978"/>
      <c r="I521" s="978"/>
      <c r="J521" s="978"/>
      <c r="K521" s="979"/>
    </row>
    <row r="522" spans="1:11" x14ac:dyDescent="0.25">
      <c r="A522" s="977"/>
      <c r="B522" s="978"/>
      <c r="C522" s="978"/>
      <c r="D522" s="978"/>
      <c r="E522" s="978"/>
      <c r="F522" s="979"/>
      <c r="G522" s="977"/>
      <c r="H522" s="978"/>
      <c r="I522" s="978"/>
      <c r="J522" s="978"/>
      <c r="K522" s="979"/>
    </row>
    <row r="523" spans="1:11" x14ac:dyDescent="0.25">
      <c r="A523" s="977"/>
      <c r="B523" s="978"/>
      <c r="C523" s="978"/>
      <c r="D523" s="978"/>
      <c r="E523" s="978"/>
      <c r="F523" s="979"/>
      <c r="G523" s="977"/>
      <c r="H523" s="978"/>
      <c r="I523" s="978"/>
      <c r="J523" s="978"/>
      <c r="K523" s="979"/>
    </row>
    <row r="524" spans="1:11" x14ac:dyDescent="0.25">
      <c r="A524" s="977"/>
      <c r="B524" s="978"/>
      <c r="C524" s="978"/>
      <c r="D524" s="978"/>
      <c r="E524" s="978"/>
      <c r="F524" s="979"/>
      <c r="G524" s="977"/>
      <c r="H524" s="978"/>
      <c r="I524" s="978"/>
      <c r="J524" s="978"/>
      <c r="K524" s="979"/>
    </row>
    <row r="525" spans="1:11" x14ac:dyDescent="0.25">
      <c r="A525" s="977"/>
      <c r="B525" s="978"/>
      <c r="C525" s="978"/>
      <c r="D525" s="978"/>
      <c r="E525" s="978"/>
      <c r="F525" s="979"/>
      <c r="G525" s="977"/>
      <c r="H525" s="978"/>
      <c r="I525" s="978"/>
      <c r="J525" s="978"/>
      <c r="K525" s="979"/>
    </row>
    <row r="526" spans="1:11" x14ac:dyDescent="0.25">
      <c r="A526" s="977"/>
      <c r="B526" s="978"/>
      <c r="C526" s="978"/>
      <c r="D526" s="978"/>
      <c r="E526" s="978"/>
      <c r="F526" s="979"/>
      <c r="G526" s="977"/>
      <c r="H526" s="978"/>
      <c r="I526" s="978"/>
      <c r="J526" s="978"/>
      <c r="K526" s="979"/>
    </row>
    <row r="527" spans="1:11" x14ac:dyDescent="0.25">
      <c r="A527" s="977"/>
      <c r="B527" s="978"/>
      <c r="C527" s="978"/>
      <c r="D527" s="978"/>
      <c r="E527" s="978"/>
      <c r="F527" s="979"/>
      <c r="G527" s="977"/>
      <c r="H527" s="978"/>
      <c r="I527" s="978"/>
      <c r="J527" s="978"/>
      <c r="K527" s="979"/>
    </row>
    <row r="528" spans="1:11" x14ac:dyDescent="0.25">
      <c r="A528" s="977"/>
      <c r="B528" s="978"/>
      <c r="C528" s="978"/>
      <c r="D528" s="978"/>
      <c r="E528" s="978"/>
      <c r="F528" s="979"/>
      <c r="G528" s="977"/>
      <c r="H528" s="978"/>
      <c r="I528" s="978"/>
      <c r="J528" s="978"/>
      <c r="K528" s="979"/>
    </row>
    <row r="529" spans="1:11" x14ac:dyDescent="0.25">
      <c r="A529" s="977"/>
      <c r="B529" s="978"/>
      <c r="C529" s="978"/>
      <c r="D529" s="978"/>
      <c r="E529" s="978"/>
      <c r="F529" s="979"/>
      <c r="G529" s="977"/>
      <c r="H529" s="978"/>
      <c r="I529" s="978"/>
      <c r="J529" s="978"/>
      <c r="K529" s="979"/>
    </row>
    <row r="530" spans="1:11" x14ac:dyDescent="0.25">
      <c r="A530" s="977"/>
      <c r="B530" s="978"/>
      <c r="C530" s="978"/>
      <c r="D530" s="978"/>
      <c r="E530" s="978"/>
      <c r="F530" s="979"/>
      <c r="G530" s="977"/>
      <c r="H530" s="978"/>
      <c r="I530" s="978"/>
      <c r="J530" s="978"/>
      <c r="K530" s="979"/>
    </row>
    <row r="531" spans="1:11" ht="15.75" thickBot="1" x14ac:dyDescent="0.3">
      <c r="A531" s="977"/>
      <c r="B531" s="978"/>
      <c r="C531" s="978"/>
      <c r="D531" s="978"/>
      <c r="E531" s="978"/>
      <c r="F531" s="979"/>
      <c r="G531" s="977"/>
      <c r="H531" s="978"/>
      <c r="I531" s="978"/>
      <c r="J531" s="978"/>
      <c r="K531" s="979"/>
    </row>
    <row r="532" spans="1:11" x14ac:dyDescent="0.25">
      <c r="A532" s="1018" t="s">
        <v>1168</v>
      </c>
      <c r="B532" s="1019"/>
      <c r="C532" s="1019"/>
      <c r="D532" s="1019"/>
      <c r="E532" s="1019"/>
      <c r="F532" s="1020"/>
      <c r="G532" s="1018" t="s">
        <v>1168</v>
      </c>
      <c r="H532" s="1019"/>
      <c r="I532" s="1019"/>
      <c r="J532" s="1019"/>
      <c r="K532" s="1020"/>
    </row>
    <row r="533" spans="1:11" ht="15.75" thickBot="1" x14ac:dyDescent="0.3">
      <c r="A533" s="1021"/>
      <c r="B533" s="1022"/>
      <c r="C533" s="1022"/>
      <c r="D533" s="1022"/>
      <c r="E533" s="1022"/>
      <c r="F533" s="1023"/>
      <c r="G533" s="1021"/>
      <c r="H533" s="1022"/>
      <c r="I533" s="1022"/>
      <c r="J533" s="1022"/>
      <c r="K533" s="1023"/>
    </row>
  </sheetData>
  <mergeCells count="13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80:F181"/>
    <mergeCell ref="G180:K181"/>
    <mergeCell ref="A182:F195"/>
    <mergeCell ref="G182:K195"/>
    <mergeCell ref="A196:F197"/>
    <mergeCell ref="G196:K197"/>
    <mergeCell ref="A150:F163"/>
    <mergeCell ref="G150:K163"/>
    <mergeCell ref="A164:F165"/>
    <mergeCell ref="G164:K165"/>
    <mergeCell ref="A166:F179"/>
    <mergeCell ref="G166:K179"/>
    <mergeCell ref="A228:F229"/>
    <mergeCell ref="G228:K229"/>
    <mergeCell ref="A230:F243"/>
    <mergeCell ref="G230:K243"/>
    <mergeCell ref="A244:F245"/>
    <mergeCell ref="G244:K245"/>
    <mergeCell ref="A198:F211"/>
    <mergeCell ref="G198:K211"/>
    <mergeCell ref="A212:F213"/>
    <mergeCell ref="G212:K213"/>
    <mergeCell ref="A214:F227"/>
    <mergeCell ref="G214:K227"/>
    <mergeCell ref="A276:F277"/>
    <mergeCell ref="G276:K277"/>
    <mergeCell ref="A278:F291"/>
    <mergeCell ref="G278:K291"/>
    <mergeCell ref="A292:F293"/>
    <mergeCell ref="G292:K293"/>
    <mergeCell ref="A246:F259"/>
    <mergeCell ref="G246:K259"/>
    <mergeCell ref="A260:F261"/>
    <mergeCell ref="G260:K261"/>
    <mergeCell ref="A262:F275"/>
    <mergeCell ref="G262:K275"/>
    <mergeCell ref="A324:F325"/>
    <mergeCell ref="G324:K325"/>
    <mergeCell ref="A326:F339"/>
    <mergeCell ref="G326:K339"/>
    <mergeCell ref="A340:F341"/>
    <mergeCell ref="G340:K341"/>
    <mergeCell ref="A294:F307"/>
    <mergeCell ref="G294:K307"/>
    <mergeCell ref="A308:F309"/>
    <mergeCell ref="G308:K309"/>
    <mergeCell ref="A310:F323"/>
    <mergeCell ref="G310:K323"/>
    <mergeCell ref="A372:F373"/>
    <mergeCell ref="G372:K373"/>
    <mergeCell ref="A374:F387"/>
    <mergeCell ref="G374:K387"/>
    <mergeCell ref="A388:F389"/>
    <mergeCell ref="G388:K389"/>
    <mergeCell ref="A342:F355"/>
    <mergeCell ref="G342:K355"/>
    <mergeCell ref="A356:F357"/>
    <mergeCell ref="G356:K357"/>
    <mergeCell ref="A358:F371"/>
    <mergeCell ref="G358:K371"/>
    <mergeCell ref="A420:F421"/>
    <mergeCell ref="G420:K421"/>
    <mergeCell ref="A422:F435"/>
    <mergeCell ref="G422:K435"/>
    <mergeCell ref="A436:F437"/>
    <mergeCell ref="G436:K437"/>
    <mergeCell ref="A390:F403"/>
    <mergeCell ref="G390:K403"/>
    <mergeCell ref="A404:F405"/>
    <mergeCell ref="G404:K405"/>
    <mergeCell ref="A406:F419"/>
    <mergeCell ref="G406:K419"/>
    <mergeCell ref="A468:F469"/>
    <mergeCell ref="G468:K469"/>
    <mergeCell ref="A470:F483"/>
    <mergeCell ref="G470:K483"/>
    <mergeCell ref="A484:F485"/>
    <mergeCell ref="G484:K485"/>
    <mergeCell ref="A438:F451"/>
    <mergeCell ref="G438:K451"/>
    <mergeCell ref="A452:F453"/>
    <mergeCell ref="G452:K453"/>
    <mergeCell ref="A454:F467"/>
    <mergeCell ref="G454:K467"/>
    <mergeCell ref="A516:F517"/>
    <mergeCell ref="G516:K517"/>
    <mergeCell ref="A518:F531"/>
    <mergeCell ref="G518:K531"/>
    <mergeCell ref="A532:F533"/>
    <mergeCell ref="G532:K533"/>
    <mergeCell ref="A486:F499"/>
    <mergeCell ref="G486:K499"/>
    <mergeCell ref="A500:F501"/>
    <mergeCell ref="G500:K501"/>
    <mergeCell ref="A502:F515"/>
    <mergeCell ref="G502:K51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O57" sqref="O57"/>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42578125" style="126" customWidth="1"/>
    <col min="8" max="8" width="8.5703125" style="126" customWidth="1"/>
    <col min="9" max="9" width="20.28515625" style="126" customWidth="1"/>
    <col min="10" max="10" width="9.140625" style="126" customWidth="1"/>
    <col min="11" max="11" width="6.28515625" style="126" customWidth="1"/>
    <col min="12" max="12" width="8" style="126" customWidth="1"/>
    <col min="13" max="13" width="11.42578125" style="126" customWidth="1"/>
    <col min="14" max="16384" width="11.42578125"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1101" t="s">
        <v>366</v>
      </c>
      <c r="C3" s="987"/>
      <c r="D3" s="987"/>
      <c r="E3" s="988"/>
      <c r="F3" s="151">
        <v>44090</v>
      </c>
      <c r="G3" s="986" t="s">
        <v>367</v>
      </c>
      <c r="H3" s="987"/>
      <c r="I3" s="988"/>
      <c r="J3" s="1057">
        <v>44096</v>
      </c>
      <c r="K3" s="987"/>
      <c r="L3" s="1102"/>
    </row>
    <row r="4" spans="2:12" ht="24.95" customHeight="1" x14ac:dyDescent="0.25">
      <c r="B4" s="992" t="s">
        <v>326</v>
      </c>
      <c r="C4" s="993"/>
      <c r="D4" s="993"/>
      <c r="E4" s="993"/>
      <c r="F4" s="993"/>
      <c r="G4" s="993"/>
      <c r="H4" s="994"/>
      <c r="I4" s="187" t="s">
        <v>581</v>
      </c>
      <c r="J4" s="187" t="s">
        <v>2</v>
      </c>
      <c r="K4" s="1103" t="s">
        <v>0</v>
      </c>
      <c r="L4" s="1104"/>
    </row>
    <row r="5" spans="2:12" ht="24.95" customHeight="1" x14ac:dyDescent="0.25">
      <c r="B5" s="995"/>
      <c r="C5" s="996"/>
      <c r="D5" s="996"/>
      <c r="E5" s="996"/>
      <c r="F5" s="996"/>
      <c r="G5" s="996"/>
      <c r="H5" s="997"/>
      <c r="I5" s="186" t="s">
        <v>582</v>
      </c>
      <c r="J5" s="187">
        <v>2</v>
      </c>
      <c r="K5" s="1103" t="s">
        <v>368</v>
      </c>
      <c r="L5" s="1104"/>
    </row>
    <row r="6" spans="2:12" ht="15.75" customHeight="1" x14ac:dyDescent="0.25">
      <c r="B6" s="977" t="s">
        <v>537</v>
      </c>
      <c r="C6" s="978"/>
      <c r="D6" s="978"/>
      <c r="E6" s="978"/>
      <c r="F6" s="978"/>
      <c r="G6" s="979"/>
      <c r="H6" s="977" t="s">
        <v>538</v>
      </c>
      <c r="I6" s="978"/>
      <c r="J6" s="978"/>
      <c r="K6" s="978"/>
      <c r="L6" s="979"/>
    </row>
    <row r="7" spans="2:12" x14ac:dyDescent="0.25">
      <c r="B7" s="977"/>
      <c r="C7" s="978"/>
      <c r="D7" s="978"/>
      <c r="E7" s="978"/>
      <c r="F7" s="978"/>
      <c r="G7" s="979"/>
      <c r="H7" s="977"/>
      <c r="I7" s="978"/>
      <c r="J7" s="978"/>
      <c r="K7" s="978"/>
      <c r="L7" s="979"/>
    </row>
    <row r="8" spans="2:12"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x14ac:dyDescent="0.25">
      <c r="B15" s="977"/>
      <c r="C15" s="978"/>
      <c r="D15" s="978"/>
      <c r="E15" s="978"/>
      <c r="F15" s="978"/>
      <c r="G15" s="979"/>
      <c r="H15" s="977"/>
      <c r="I15" s="978"/>
      <c r="J15" s="978"/>
      <c r="K15" s="978"/>
      <c r="L15" s="979"/>
    </row>
    <row r="16" spans="2:12" x14ac:dyDescent="0.25">
      <c r="B16" s="977"/>
      <c r="C16" s="978"/>
      <c r="D16" s="978"/>
      <c r="E16" s="978"/>
      <c r="F16" s="978"/>
      <c r="G16" s="979"/>
      <c r="H16" s="977"/>
      <c r="I16" s="978"/>
      <c r="J16" s="978"/>
      <c r="K16" s="978"/>
      <c r="L16" s="979"/>
    </row>
    <row r="17" spans="2:12" x14ac:dyDescent="0.25">
      <c r="B17" s="977"/>
      <c r="C17" s="978"/>
      <c r="D17" s="978"/>
      <c r="E17" s="978"/>
      <c r="F17" s="978"/>
      <c r="G17" s="979"/>
      <c r="H17" s="977"/>
      <c r="I17" s="978"/>
      <c r="J17" s="978"/>
      <c r="K17" s="978"/>
      <c r="L17" s="979"/>
    </row>
    <row r="18" spans="2:12" x14ac:dyDescent="0.25">
      <c r="B18" s="977"/>
      <c r="C18" s="978"/>
      <c r="D18" s="978"/>
      <c r="E18" s="978"/>
      <c r="F18" s="978"/>
      <c r="G18" s="979"/>
      <c r="H18" s="977"/>
      <c r="I18" s="978"/>
      <c r="J18" s="978"/>
      <c r="K18" s="978"/>
      <c r="L18" s="979"/>
    </row>
    <row r="19" spans="2:12" ht="15.75" thickBot="1" x14ac:dyDescent="0.3">
      <c r="B19" s="977"/>
      <c r="C19" s="978"/>
      <c r="D19" s="978"/>
      <c r="E19" s="978"/>
      <c r="F19" s="978"/>
      <c r="G19" s="979"/>
      <c r="H19" s="977"/>
      <c r="I19" s="978"/>
      <c r="J19" s="978"/>
      <c r="K19" s="978"/>
      <c r="L19" s="979"/>
    </row>
    <row r="20" spans="2:12" ht="15" customHeight="1" x14ac:dyDescent="0.25">
      <c r="B20" s="962" t="s">
        <v>1021</v>
      </c>
      <c r="C20" s="963"/>
      <c r="D20" s="963"/>
      <c r="E20" s="963"/>
      <c r="F20" s="963"/>
      <c r="G20" s="964"/>
      <c r="H20" s="962" t="s">
        <v>1251</v>
      </c>
      <c r="I20" s="963"/>
      <c r="J20" s="963"/>
      <c r="K20" s="963"/>
      <c r="L20" s="964"/>
    </row>
    <row r="21" spans="2:12" ht="18" customHeight="1" thickBot="1" x14ac:dyDescent="0.3">
      <c r="B21" s="965"/>
      <c r="C21" s="966"/>
      <c r="D21" s="966"/>
      <c r="E21" s="966"/>
      <c r="F21" s="966"/>
      <c r="G21" s="967"/>
      <c r="H21" s="965"/>
      <c r="I21" s="966"/>
      <c r="J21" s="966"/>
      <c r="K21" s="966"/>
      <c r="L21" s="967"/>
    </row>
    <row r="22" spans="2:12" ht="15.75" customHeight="1" x14ac:dyDescent="0.25">
      <c r="B22" s="974" t="s">
        <v>595</v>
      </c>
      <c r="C22" s="975"/>
      <c r="D22" s="975"/>
      <c r="E22" s="975"/>
      <c r="F22" s="975"/>
      <c r="G22" s="976"/>
      <c r="H22" s="974" t="s">
        <v>596</v>
      </c>
      <c r="I22" s="975"/>
      <c r="J22" s="975"/>
      <c r="K22" s="975"/>
      <c r="L22" s="976"/>
    </row>
    <row r="23" spans="2:12" x14ac:dyDescent="0.25">
      <c r="B23" s="977"/>
      <c r="C23" s="978"/>
      <c r="D23" s="978"/>
      <c r="E23" s="978"/>
      <c r="F23" s="978"/>
      <c r="G23" s="979"/>
      <c r="H23" s="977"/>
      <c r="I23" s="978"/>
      <c r="J23" s="978"/>
      <c r="K23" s="978"/>
      <c r="L23" s="979"/>
    </row>
    <row r="24" spans="2:12" x14ac:dyDescent="0.25">
      <c r="B24" s="977"/>
      <c r="C24" s="978"/>
      <c r="D24" s="978"/>
      <c r="E24" s="978"/>
      <c r="F24" s="978"/>
      <c r="G24" s="979"/>
      <c r="H24" s="977"/>
      <c r="I24" s="978"/>
      <c r="J24" s="978"/>
      <c r="K24" s="978"/>
      <c r="L24" s="979"/>
    </row>
    <row r="25" spans="2:12" x14ac:dyDescent="0.25">
      <c r="B25" s="977"/>
      <c r="C25" s="978"/>
      <c r="D25" s="978"/>
      <c r="E25" s="978"/>
      <c r="F25" s="978"/>
      <c r="G25" s="979"/>
      <c r="H25" s="977"/>
      <c r="I25" s="978"/>
      <c r="J25" s="978"/>
      <c r="K25" s="978"/>
      <c r="L25" s="979"/>
    </row>
    <row r="26" spans="2:12" x14ac:dyDescent="0.25">
      <c r="B26" s="977"/>
      <c r="C26" s="978"/>
      <c r="D26" s="978"/>
      <c r="E26" s="978"/>
      <c r="F26" s="978"/>
      <c r="G26" s="979"/>
      <c r="H26" s="977"/>
      <c r="I26" s="978"/>
      <c r="J26" s="978"/>
      <c r="K26" s="978"/>
      <c r="L26" s="979"/>
    </row>
    <row r="27" spans="2:12" x14ac:dyDescent="0.25">
      <c r="B27" s="977"/>
      <c r="C27" s="978"/>
      <c r="D27" s="978"/>
      <c r="E27" s="978"/>
      <c r="F27" s="978"/>
      <c r="G27" s="979"/>
      <c r="H27" s="977"/>
      <c r="I27" s="978"/>
      <c r="J27" s="978"/>
      <c r="K27" s="978"/>
      <c r="L27" s="979"/>
    </row>
    <row r="28" spans="2:12" x14ac:dyDescent="0.25">
      <c r="B28" s="977"/>
      <c r="C28" s="978"/>
      <c r="D28" s="978"/>
      <c r="E28" s="978"/>
      <c r="F28" s="978"/>
      <c r="G28" s="979"/>
      <c r="H28" s="977"/>
      <c r="I28" s="978"/>
      <c r="J28" s="978"/>
      <c r="K28" s="978"/>
      <c r="L28" s="979"/>
    </row>
    <row r="29" spans="2:12" x14ac:dyDescent="0.25">
      <c r="B29" s="977"/>
      <c r="C29" s="978"/>
      <c r="D29" s="978"/>
      <c r="E29" s="978"/>
      <c r="F29" s="978"/>
      <c r="G29" s="979"/>
      <c r="H29" s="977"/>
      <c r="I29" s="978"/>
      <c r="J29" s="978"/>
      <c r="K29" s="978"/>
      <c r="L29" s="979"/>
    </row>
    <row r="30" spans="2:12" x14ac:dyDescent="0.25">
      <c r="B30" s="977"/>
      <c r="C30" s="978"/>
      <c r="D30" s="978"/>
      <c r="E30" s="978"/>
      <c r="F30" s="978"/>
      <c r="G30" s="979"/>
      <c r="H30" s="977"/>
      <c r="I30" s="978"/>
      <c r="J30" s="978"/>
      <c r="K30" s="978"/>
      <c r="L30" s="979"/>
    </row>
    <row r="31" spans="2:12" x14ac:dyDescent="0.25">
      <c r="B31" s="977"/>
      <c r="C31" s="978"/>
      <c r="D31" s="978"/>
      <c r="E31" s="978"/>
      <c r="F31" s="978"/>
      <c r="G31" s="979"/>
      <c r="H31" s="977"/>
      <c r="I31" s="978"/>
      <c r="J31" s="978"/>
      <c r="K31" s="978"/>
      <c r="L31" s="979"/>
    </row>
    <row r="32" spans="2:12" x14ac:dyDescent="0.25">
      <c r="B32" s="977"/>
      <c r="C32" s="978"/>
      <c r="D32" s="978"/>
      <c r="E32" s="978"/>
      <c r="F32" s="978"/>
      <c r="G32" s="979"/>
      <c r="H32" s="977"/>
      <c r="I32" s="978"/>
      <c r="J32" s="978"/>
      <c r="K32" s="978"/>
      <c r="L32" s="979"/>
    </row>
    <row r="33" spans="2:12" x14ac:dyDescent="0.25">
      <c r="B33" s="977"/>
      <c r="C33" s="978"/>
      <c r="D33" s="978"/>
      <c r="E33" s="978"/>
      <c r="F33" s="978"/>
      <c r="G33" s="979"/>
      <c r="H33" s="977"/>
      <c r="I33" s="978"/>
      <c r="J33" s="978"/>
      <c r="K33" s="978"/>
      <c r="L33" s="979"/>
    </row>
    <row r="34" spans="2:12" x14ac:dyDescent="0.25">
      <c r="B34" s="977"/>
      <c r="C34" s="978"/>
      <c r="D34" s="978"/>
      <c r="E34" s="978"/>
      <c r="F34" s="978"/>
      <c r="G34" s="979"/>
      <c r="H34" s="977"/>
      <c r="I34" s="978"/>
      <c r="J34" s="978"/>
      <c r="K34" s="978"/>
      <c r="L34" s="979"/>
    </row>
    <row r="35" spans="2:12" ht="15.75" thickBot="1" x14ac:dyDescent="0.3">
      <c r="B35" s="977"/>
      <c r="C35" s="978"/>
      <c r="D35" s="978"/>
      <c r="E35" s="978"/>
      <c r="F35" s="978"/>
      <c r="G35" s="979"/>
      <c r="H35" s="977"/>
      <c r="I35" s="978"/>
      <c r="J35" s="978"/>
      <c r="K35" s="978"/>
      <c r="L35" s="979"/>
    </row>
    <row r="36" spans="2:12" ht="15" customHeight="1" x14ac:dyDescent="0.25">
      <c r="B36" s="962" t="s">
        <v>1252</v>
      </c>
      <c r="C36" s="963"/>
      <c r="D36" s="963"/>
      <c r="E36" s="963"/>
      <c r="F36" s="963"/>
      <c r="G36" s="964"/>
      <c r="H36" s="962" t="s">
        <v>1253</v>
      </c>
      <c r="I36" s="963"/>
      <c r="J36" s="963"/>
      <c r="K36" s="963"/>
      <c r="L36" s="964"/>
    </row>
    <row r="37" spans="2:12" ht="18" customHeight="1" thickBot="1" x14ac:dyDescent="0.3">
      <c r="B37" s="965"/>
      <c r="C37" s="966"/>
      <c r="D37" s="966"/>
      <c r="E37" s="966"/>
      <c r="F37" s="966"/>
      <c r="G37" s="967"/>
      <c r="H37" s="965"/>
      <c r="I37" s="966"/>
      <c r="J37" s="966"/>
      <c r="K37" s="966"/>
      <c r="L37" s="967"/>
    </row>
    <row r="38" spans="2:12" x14ac:dyDescent="0.25">
      <c r="B38" s="974" t="s">
        <v>597</v>
      </c>
      <c r="C38" s="975"/>
      <c r="D38" s="975"/>
      <c r="E38" s="975"/>
      <c r="F38" s="975"/>
      <c r="G38" s="976"/>
      <c r="H38" s="974" t="s">
        <v>598</v>
      </c>
      <c r="I38" s="975"/>
      <c r="J38" s="975"/>
      <c r="K38" s="975"/>
      <c r="L38" s="976"/>
    </row>
    <row r="39" spans="2:12" x14ac:dyDescent="0.25">
      <c r="B39" s="977"/>
      <c r="C39" s="978"/>
      <c r="D39" s="978"/>
      <c r="E39" s="978"/>
      <c r="F39" s="978"/>
      <c r="G39" s="979"/>
      <c r="H39" s="977"/>
      <c r="I39" s="978"/>
      <c r="J39" s="978"/>
      <c r="K39" s="978"/>
      <c r="L39" s="979"/>
    </row>
    <row r="40" spans="2:12" x14ac:dyDescent="0.25">
      <c r="B40" s="977"/>
      <c r="C40" s="978"/>
      <c r="D40" s="978"/>
      <c r="E40" s="978"/>
      <c r="F40" s="978"/>
      <c r="G40" s="979"/>
      <c r="H40" s="977"/>
      <c r="I40" s="978"/>
      <c r="J40" s="978"/>
      <c r="K40" s="978"/>
      <c r="L40" s="979"/>
    </row>
    <row r="41" spans="2:12" x14ac:dyDescent="0.25">
      <c r="B41" s="977"/>
      <c r="C41" s="978"/>
      <c r="D41" s="978"/>
      <c r="E41" s="978"/>
      <c r="F41" s="978"/>
      <c r="G41" s="979"/>
      <c r="H41" s="977"/>
      <c r="I41" s="978"/>
      <c r="J41" s="978"/>
      <c r="K41" s="978"/>
      <c r="L41" s="979"/>
    </row>
    <row r="42" spans="2:12" x14ac:dyDescent="0.25">
      <c r="B42" s="977"/>
      <c r="C42" s="978"/>
      <c r="D42" s="978"/>
      <c r="E42" s="978"/>
      <c r="F42" s="978"/>
      <c r="G42" s="979"/>
      <c r="H42" s="977"/>
      <c r="I42" s="978"/>
      <c r="J42" s="978"/>
      <c r="K42" s="978"/>
      <c r="L42" s="979"/>
    </row>
    <row r="43" spans="2:12" x14ac:dyDescent="0.25">
      <c r="B43" s="977"/>
      <c r="C43" s="978"/>
      <c r="D43" s="978"/>
      <c r="E43" s="978"/>
      <c r="F43" s="978"/>
      <c r="G43" s="979"/>
      <c r="H43" s="977"/>
      <c r="I43" s="978"/>
      <c r="J43" s="978"/>
      <c r="K43" s="978"/>
      <c r="L43" s="979"/>
    </row>
    <row r="44" spans="2:12" x14ac:dyDescent="0.25">
      <c r="B44" s="977"/>
      <c r="C44" s="978"/>
      <c r="D44" s="978"/>
      <c r="E44" s="978"/>
      <c r="F44" s="978"/>
      <c r="G44" s="979"/>
      <c r="H44" s="977"/>
      <c r="I44" s="978"/>
      <c r="J44" s="978"/>
      <c r="K44" s="978"/>
      <c r="L44" s="979"/>
    </row>
    <row r="45" spans="2:12" x14ac:dyDescent="0.25">
      <c r="B45" s="977"/>
      <c r="C45" s="978"/>
      <c r="D45" s="978"/>
      <c r="E45" s="978"/>
      <c r="F45" s="978"/>
      <c r="G45" s="979"/>
      <c r="H45" s="977"/>
      <c r="I45" s="978"/>
      <c r="J45" s="978"/>
      <c r="K45" s="978"/>
      <c r="L45" s="979"/>
    </row>
    <row r="46" spans="2:12" x14ac:dyDescent="0.25">
      <c r="B46" s="977"/>
      <c r="C46" s="978"/>
      <c r="D46" s="978"/>
      <c r="E46" s="978"/>
      <c r="F46" s="978"/>
      <c r="G46" s="979"/>
      <c r="H46" s="977"/>
      <c r="I46" s="978"/>
      <c r="J46" s="978"/>
      <c r="K46" s="978"/>
      <c r="L46" s="979"/>
    </row>
    <row r="47" spans="2:12" x14ac:dyDescent="0.25">
      <c r="B47" s="977"/>
      <c r="C47" s="978"/>
      <c r="D47" s="978"/>
      <c r="E47" s="978"/>
      <c r="F47" s="978"/>
      <c r="G47" s="979"/>
      <c r="H47" s="977"/>
      <c r="I47" s="978"/>
      <c r="J47" s="978"/>
      <c r="K47" s="978"/>
      <c r="L47" s="979"/>
    </row>
    <row r="48" spans="2:12" x14ac:dyDescent="0.25">
      <c r="B48" s="977"/>
      <c r="C48" s="978"/>
      <c r="D48" s="978"/>
      <c r="E48" s="978"/>
      <c r="F48" s="978"/>
      <c r="G48" s="979"/>
      <c r="H48" s="977"/>
      <c r="I48" s="978"/>
      <c r="J48" s="978"/>
      <c r="K48" s="978"/>
      <c r="L48" s="979"/>
    </row>
    <row r="49" spans="2:12" x14ac:dyDescent="0.25">
      <c r="B49" s="977"/>
      <c r="C49" s="978"/>
      <c r="D49" s="978"/>
      <c r="E49" s="978"/>
      <c r="F49" s="978"/>
      <c r="G49" s="979"/>
      <c r="H49" s="977"/>
      <c r="I49" s="978"/>
      <c r="J49" s="978"/>
      <c r="K49" s="978"/>
      <c r="L49" s="979"/>
    </row>
    <row r="50" spans="2:12" x14ac:dyDescent="0.25">
      <c r="B50" s="977"/>
      <c r="C50" s="978"/>
      <c r="D50" s="978"/>
      <c r="E50" s="978"/>
      <c r="F50" s="978"/>
      <c r="G50" s="979"/>
      <c r="H50" s="977"/>
      <c r="I50" s="978"/>
      <c r="J50" s="978"/>
      <c r="K50" s="978"/>
      <c r="L50" s="979"/>
    </row>
    <row r="51" spans="2:12" ht="15.75" thickBot="1" x14ac:dyDescent="0.3">
      <c r="B51" s="977"/>
      <c r="C51" s="978"/>
      <c r="D51" s="978"/>
      <c r="E51" s="978"/>
      <c r="F51" s="978"/>
      <c r="G51" s="979"/>
      <c r="H51" s="977"/>
      <c r="I51" s="978"/>
      <c r="J51" s="978"/>
      <c r="K51" s="978"/>
      <c r="L51" s="979"/>
    </row>
    <row r="52" spans="2:12" ht="15" customHeight="1" x14ac:dyDescent="0.25">
      <c r="B52" s="968" t="s">
        <v>1254</v>
      </c>
      <c r="C52" s="969"/>
      <c r="D52" s="969"/>
      <c r="E52" s="969"/>
      <c r="F52" s="969"/>
      <c r="G52" s="970"/>
      <c r="H52" s="968" t="s">
        <v>1255</v>
      </c>
      <c r="I52" s="969"/>
      <c r="J52" s="969"/>
      <c r="K52" s="969"/>
      <c r="L52" s="970"/>
    </row>
    <row r="53" spans="2:12" ht="15.75" thickBot="1" x14ac:dyDescent="0.3">
      <c r="B53" s="971"/>
      <c r="C53" s="972"/>
      <c r="D53" s="972"/>
      <c r="E53" s="972"/>
      <c r="F53" s="972"/>
      <c r="G53" s="973"/>
      <c r="H53" s="971"/>
      <c r="I53" s="972"/>
      <c r="J53" s="972"/>
      <c r="K53" s="972"/>
      <c r="L53" s="973"/>
    </row>
    <row r="54" spans="2:12" x14ac:dyDescent="0.25">
      <c r="B54" s="974" t="s">
        <v>597</v>
      </c>
      <c r="C54" s="975"/>
      <c r="D54" s="975"/>
      <c r="E54" s="975"/>
      <c r="F54" s="975"/>
      <c r="G54" s="976"/>
      <c r="H54" s="974" t="s">
        <v>598</v>
      </c>
      <c r="I54" s="975"/>
      <c r="J54" s="975"/>
      <c r="K54" s="975"/>
      <c r="L54" s="976"/>
    </row>
    <row r="55" spans="2:12" x14ac:dyDescent="0.25">
      <c r="B55" s="977"/>
      <c r="C55" s="978"/>
      <c r="D55" s="978"/>
      <c r="E55" s="978"/>
      <c r="F55" s="978"/>
      <c r="G55" s="979"/>
      <c r="H55" s="977"/>
      <c r="I55" s="978"/>
      <c r="J55" s="978"/>
      <c r="K55" s="978"/>
      <c r="L55" s="979"/>
    </row>
    <row r="56" spans="2:12" x14ac:dyDescent="0.25">
      <c r="B56" s="977"/>
      <c r="C56" s="978"/>
      <c r="D56" s="978"/>
      <c r="E56" s="978"/>
      <c r="F56" s="978"/>
      <c r="G56" s="979"/>
      <c r="H56" s="977"/>
      <c r="I56" s="978"/>
      <c r="J56" s="978"/>
      <c r="K56" s="978"/>
      <c r="L56" s="979"/>
    </row>
    <row r="57" spans="2:12" x14ac:dyDescent="0.25">
      <c r="B57" s="977"/>
      <c r="C57" s="978"/>
      <c r="D57" s="978"/>
      <c r="E57" s="978"/>
      <c r="F57" s="978"/>
      <c r="G57" s="979"/>
      <c r="H57" s="977"/>
      <c r="I57" s="978"/>
      <c r="J57" s="978"/>
      <c r="K57" s="978"/>
      <c r="L57" s="979"/>
    </row>
    <row r="58" spans="2:12" x14ac:dyDescent="0.25">
      <c r="B58" s="977"/>
      <c r="C58" s="978"/>
      <c r="D58" s="978"/>
      <c r="E58" s="978"/>
      <c r="F58" s="978"/>
      <c r="G58" s="979"/>
      <c r="H58" s="977"/>
      <c r="I58" s="978"/>
      <c r="J58" s="978"/>
      <c r="K58" s="978"/>
      <c r="L58" s="979"/>
    </row>
    <row r="59" spans="2:12" x14ac:dyDescent="0.25">
      <c r="B59" s="977"/>
      <c r="C59" s="978"/>
      <c r="D59" s="978"/>
      <c r="E59" s="978"/>
      <c r="F59" s="978"/>
      <c r="G59" s="979"/>
      <c r="H59" s="977"/>
      <c r="I59" s="978"/>
      <c r="J59" s="978"/>
      <c r="K59" s="978"/>
      <c r="L59" s="979"/>
    </row>
    <row r="60" spans="2:12" x14ac:dyDescent="0.25">
      <c r="B60" s="977"/>
      <c r="C60" s="978"/>
      <c r="D60" s="978"/>
      <c r="E60" s="978"/>
      <c r="F60" s="978"/>
      <c r="G60" s="979"/>
      <c r="H60" s="977"/>
      <c r="I60" s="978"/>
      <c r="J60" s="978"/>
      <c r="K60" s="978"/>
      <c r="L60" s="979"/>
    </row>
    <row r="61" spans="2:12" x14ac:dyDescent="0.25">
      <c r="B61" s="977"/>
      <c r="C61" s="978"/>
      <c r="D61" s="978"/>
      <c r="E61" s="978"/>
      <c r="F61" s="978"/>
      <c r="G61" s="979"/>
      <c r="H61" s="977"/>
      <c r="I61" s="978"/>
      <c r="J61" s="978"/>
      <c r="K61" s="978"/>
      <c r="L61" s="979"/>
    </row>
    <row r="62" spans="2:12" x14ac:dyDescent="0.25">
      <c r="B62" s="977"/>
      <c r="C62" s="978"/>
      <c r="D62" s="978"/>
      <c r="E62" s="978"/>
      <c r="F62" s="978"/>
      <c r="G62" s="979"/>
      <c r="H62" s="977"/>
      <c r="I62" s="978"/>
      <c r="J62" s="978"/>
      <c r="K62" s="978"/>
      <c r="L62" s="979"/>
    </row>
    <row r="63" spans="2:12" x14ac:dyDescent="0.25">
      <c r="B63" s="977"/>
      <c r="C63" s="978"/>
      <c r="D63" s="978"/>
      <c r="E63" s="978"/>
      <c r="F63" s="978"/>
      <c r="G63" s="979"/>
      <c r="H63" s="977"/>
      <c r="I63" s="978"/>
      <c r="J63" s="978"/>
      <c r="K63" s="978"/>
      <c r="L63" s="979"/>
    </row>
    <row r="64" spans="2:12" x14ac:dyDescent="0.25">
      <c r="B64" s="977"/>
      <c r="C64" s="978"/>
      <c r="D64" s="978"/>
      <c r="E64" s="978"/>
      <c r="F64" s="978"/>
      <c r="G64" s="979"/>
      <c r="H64" s="977"/>
      <c r="I64" s="978"/>
      <c r="J64" s="978"/>
      <c r="K64" s="978"/>
      <c r="L64" s="979"/>
    </row>
    <row r="65" spans="2:12" x14ac:dyDescent="0.25">
      <c r="B65" s="977"/>
      <c r="C65" s="978"/>
      <c r="D65" s="978"/>
      <c r="E65" s="978"/>
      <c r="F65" s="978"/>
      <c r="G65" s="979"/>
      <c r="H65" s="977"/>
      <c r="I65" s="978"/>
      <c r="J65" s="978"/>
      <c r="K65" s="978"/>
      <c r="L65" s="979"/>
    </row>
    <row r="66" spans="2:12" x14ac:dyDescent="0.25">
      <c r="B66" s="977"/>
      <c r="C66" s="978"/>
      <c r="D66" s="978"/>
      <c r="E66" s="978"/>
      <c r="F66" s="978"/>
      <c r="G66" s="979"/>
      <c r="H66" s="977"/>
      <c r="I66" s="978"/>
      <c r="J66" s="978"/>
      <c r="K66" s="978"/>
      <c r="L66" s="979"/>
    </row>
    <row r="67" spans="2:12" ht="15.75" thickBot="1" x14ac:dyDescent="0.3">
      <c r="B67" s="977"/>
      <c r="C67" s="978"/>
      <c r="D67" s="978"/>
      <c r="E67" s="978"/>
      <c r="F67" s="978"/>
      <c r="G67" s="979"/>
      <c r="H67" s="977"/>
      <c r="I67" s="978"/>
      <c r="J67" s="978"/>
      <c r="K67" s="978"/>
      <c r="L67" s="979"/>
    </row>
    <row r="68" spans="2:12" ht="15" customHeight="1" x14ac:dyDescent="0.25">
      <c r="B68" s="968" t="s">
        <v>1256</v>
      </c>
      <c r="C68" s="969"/>
      <c r="D68" s="969"/>
      <c r="E68" s="969"/>
      <c r="F68" s="969"/>
      <c r="G68" s="970"/>
      <c r="H68" s="968" t="s">
        <v>1257</v>
      </c>
      <c r="I68" s="969"/>
      <c r="J68" s="969"/>
      <c r="K68" s="969"/>
      <c r="L68" s="970"/>
    </row>
    <row r="69" spans="2:12" ht="15.75" thickBot="1" x14ac:dyDescent="0.3">
      <c r="B69" s="971"/>
      <c r="C69" s="972"/>
      <c r="D69" s="972"/>
      <c r="E69" s="972"/>
      <c r="F69" s="972"/>
      <c r="G69" s="973"/>
      <c r="H69" s="971"/>
      <c r="I69" s="972"/>
      <c r="J69" s="972"/>
      <c r="K69" s="972"/>
      <c r="L69" s="973"/>
    </row>
    <row r="70" spans="2:12" x14ac:dyDescent="0.25">
      <c r="B70" s="974" t="s">
        <v>597</v>
      </c>
      <c r="C70" s="975"/>
      <c r="D70" s="975"/>
      <c r="E70" s="975"/>
      <c r="F70" s="975"/>
      <c r="G70" s="976"/>
      <c r="H70" s="974" t="s">
        <v>598</v>
      </c>
      <c r="I70" s="975"/>
      <c r="J70" s="975"/>
      <c r="K70" s="975"/>
      <c r="L70" s="976"/>
    </row>
    <row r="71" spans="2:12" x14ac:dyDescent="0.25">
      <c r="B71" s="977"/>
      <c r="C71" s="978"/>
      <c r="D71" s="978"/>
      <c r="E71" s="978"/>
      <c r="F71" s="978"/>
      <c r="G71" s="979"/>
      <c r="H71" s="977"/>
      <c r="I71" s="978"/>
      <c r="J71" s="978"/>
      <c r="K71" s="978"/>
      <c r="L71" s="979"/>
    </row>
    <row r="72" spans="2:12" x14ac:dyDescent="0.25">
      <c r="B72" s="977"/>
      <c r="C72" s="978"/>
      <c r="D72" s="978"/>
      <c r="E72" s="978"/>
      <c r="F72" s="978"/>
      <c r="G72" s="979"/>
      <c r="H72" s="977"/>
      <c r="I72" s="978"/>
      <c r="J72" s="978"/>
      <c r="K72" s="978"/>
      <c r="L72" s="979"/>
    </row>
    <row r="73" spans="2:12" x14ac:dyDescent="0.25">
      <c r="B73" s="977"/>
      <c r="C73" s="978"/>
      <c r="D73" s="978"/>
      <c r="E73" s="978"/>
      <c r="F73" s="978"/>
      <c r="G73" s="979"/>
      <c r="H73" s="977"/>
      <c r="I73" s="978"/>
      <c r="J73" s="978"/>
      <c r="K73" s="978"/>
      <c r="L73" s="979"/>
    </row>
    <row r="74" spans="2:12" x14ac:dyDescent="0.25">
      <c r="B74" s="977"/>
      <c r="C74" s="978"/>
      <c r="D74" s="978"/>
      <c r="E74" s="978"/>
      <c r="F74" s="978"/>
      <c r="G74" s="979"/>
      <c r="H74" s="977"/>
      <c r="I74" s="978"/>
      <c r="J74" s="978"/>
      <c r="K74" s="978"/>
      <c r="L74" s="979"/>
    </row>
    <row r="75" spans="2:12" x14ac:dyDescent="0.25">
      <c r="B75" s="977"/>
      <c r="C75" s="978"/>
      <c r="D75" s="978"/>
      <c r="E75" s="978"/>
      <c r="F75" s="978"/>
      <c r="G75" s="979"/>
      <c r="H75" s="977"/>
      <c r="I75" s="978"/>
      <c r="J75" s="978"/>
      <c r="K75" s="978"/>
      <c r="L75" s="979"/>
    </row>
    <row r="76" spans="2:12" x14ac:dyDescent="0.25">
      <c r="B76" s="977"/>
      <c r="C76" s="978"/>
      <c r="D76" s="978"/>
      <c r="E76" s="978"/>
      <c r="F76" s="978"/>
      <c r="G76" s="979"/>
      <c r="H76" s="977"/>
      <c r="I76" s="978"/>
      <c r="J76" s="978"/>
      <c r="K76" s="978"/>
      <c r="L76" s="979"/>
    </row>
    <row r="77" spans="2:12" x14ac:dyDescent="0.25">
      <c r="B77" s="977"/>
      <c r="C77" s="978"/>
      <c r="D77" s="978"/>
      <c r="E77" s="978"/>
      <c r="F77" s="978"/>
      <c r="G77" s="979"/>
      <c r="H77" s="977"/>
      <c r="I77" s="978"/>
      <c r="J77" s="978"/>
      <c r="K77" s="978"/>
      <c r="L77" s="979"/>
    </row>
    <row r="78" spans="2:12" x14ac:dyDescent="0.25">
      <c r="B78" s="977"/>
      <c r="C78" s="978"/>
      <c r="D78" s="978"/>
      <c r="E78" s="978"/>
      <c r="F78" s="978"/>
      <c r="G78" s="979"/>
      <c r="H78" s="977"/>
      <c r="I78" s="978"/>
      <c r="J78" s="978"/>
      <c r="K78" s="978"/>
      <c r="L78" s="979"/>
    </row>
    <row r="79" spans="2:12" x14ac:dyDescent="0.25">
      <c r="B79" s="977"/>
      <c r="C79" s="978"/>
      <c r="D79" s="978"/>
      <c r="E79" s="978"/>
      <c r="F79" s="978"/>
      <c r="G79" s="979"/>
      <c r="H79" s="977"/>
      <c r="I79" s="978"/>
      <c r="J79" s="978"/>
      <c r="K79" s="978"/>
      <c r="L79" s="979"/>
    </row>
    <row r="80" spans="2:12" x14ac:dyDescent="0.25">
      <c r="B80" s="977"/>
      <c r="C80" s="978"/>
      <c r="D80" s="978"/>
      <c r="E80" s="978"/>
      <c r="F80" s="978"/>
      <c r="G80" s="979"/>
      <c r="H80" s="977"/>
      <c r="I80" s="978"/>
      <c r="J80" s="978"/>
      <c r="K80" s="978"/>
      <c r="L80" s="979"/>
    </row>
    <row r="81" spans="2:12" x14ac:dyDescent="0.25">
      <c r="B81" s="977"/>
      <c r="C81" s="978"/>
      <c r="D81" s="978"/>
      <c r="E81" s="978"/>
      <c r="F81" s="978"/>
      <c r="G81" s="979"/>
      <c r="H81" s="977"/>
      <c r="I81" s="978"/>
      <c r="J81" s="978"/>
      <c r="K81" s="978"/>
      <c r="L81" s="979"/>
    </row>
    <row r="82" spans="2:12" x14ac:dyDescent="0.25">
      <c r="B82" s="977"/>
      <c r="C82" s="978"/>
      <c r="D82" s="978"/>
      <c r="E82" s="978"/>
      <c r="F82" s="978"/>
      <c r="G82" s="979"/>
      <c r="H82" s="977"/>
      <c r="I82" s="978"/>
      <c r="J82" s="978"/>
      <c r="K82" s="978"/>
      <c r="L82" s="979"/>
    </row>
    <row r="83" spans="2:12" ht="15.75" thickBot="1" x14ac:dyDescent="0.3">
      <c r="B83" s="977"/>
      <c r="C83" s="978"/>
      <c r="D83" s="978"/>
      <c r="E83" s="978"/>
      <c r="F83" s="978"/>
      <c r="G83" s="979"/>
      <c r="H83" s="977"/>
      <c r="I83" s="978"/>
      <c r="J83" s="978"/>
      <c r="K83" s="978"/>
      <c r="L83" s="979"/>
    </row>
    <row r="84" spans="2:12" x14ac:dyDescent="0.25">
      <c r="B84" s="962" t="s">
        <v>1258</v>
      </c>
      <c r="C84" s="963"/>
      <c r="D84" s="963"/>
      <c r="E84" s="963"/>
      <c r="F84" s="963"/>
      <c r="G84" s="964"/>
      <c r="H84" s="968" t="s">
        <v>1259</v>
      </c>
      <c r="I84" s="969"/>
      <c r="J84" s="969"/>
      <c r="K84" s="969"/>
      <c r="L84" s="970"/>
    </row>
    <row r="85" spans="2:12" ht="15.75" thickBot="1" x14ac:dyDescent="0.3">
      <c r="B85" s="965"/>
      <c r="C85" s="966"/>
      <c r="D85" s="966"/>
      <c r="E85" s="966"/>
      <c r="F85" s="966"/>
      <c r="G85" s="967"/>
      <c r="H85" s="971"/>
      <c r="I85" s="972"/>
      <c r="J85" s="972"/>
      <c r="K85" s="972"/>
      <c r="L85" s="973"/>
    </row>
    <row r="86" spans="2:12" x14ac:dyDescent="0.25">
      <c r="B86" s="974" t="s">
        <v>597</v>
      </c>
      <c r="C86" s="975"/>
      <c r="D86" s="975"/>
      <c r="E86" s="975"/>
      <c r="F86" s="975"/>
      <c r="G86" s="976"/>
      <c r="H86" s="974" t="s">
        <v>598</v>
      </c>
      <c r="I86" s="975"/>
      <c r="J86" s="975"/>
      <c r="K86" s="975"/>
      <c r="L86" s="976"/>
    </row>
    <row r="87" spans="2:12" x14ac:dyDescent="0.25">
      <c r="B87" s="977"/>
      <c r="C87" s="978"/>
      <c r="D87" s="978"/>
      <c r="E87" s="978"/>
      <c r="F87" s="978"/>
      <c r="G87" s="979"/>
      <c r="H87" s="977"/>
      <c r="I87" s="978"/>
      <c r="J87" s="978"/>
      <c r="K87" s="978"/>
      <c r="L87" s="979"/>
    </row>
    <row r="88" spans="2:12" x14ac:dyDescent="0.25">
      <c r="B88" s="977"/>
      <c r="C88" s="978"/>
      <c r="D88" s="978"/>
      <c r="E88" s="978"/>
      <c r="F88" s="978"/>
      <c r="G88" s="979"/>
      <c r="H88" s="977"/>
      <c r="I88" s="978"/>
      <c r="J88" s="978"/>
      <c r="K88" s="978"/>
      <c r="L88" s="979"/>
    </row>
    <row r="89" spans="2:12" x14ac:dyDescent="0.25">
      <c r="B89" s="977"/>
      <c r="C89" s="978"/>
      <c r="D89" s="978"/>
      <c r="E89" s="978"/>
      <c r="F89" s="978"/>
      <c r="G89" s="979"/>
      <c r="H89" s="977"/>
      <c r="I89" s="978"/>
      <c r="J89" s="978"/>
      <c r="K89" s="978"/>
      <c r="L89" s="979"/>
    </row>
    <row r="90" spans="2:12" x14ac:dyDescent="0.25">
      <c r="B90" s="977"/>
      <c r="C90" s="978"/>
      <c r="D90" s="978"/>
      <c r="E90" s="978"/>
      <c r="F90" s="978"/>
      <c r="G90" s="979"/>
      <c r="H90" s="977"/>
      <c r="I90" s="978"/>
      <c r="J90" s="978"/>
      <c r="K90" s="978"/>
      <c r="L90" s="979"/>
    </row>
    <row r="91" spans="2:12" x14ac:dyDescent="0.25">
      <c r="B91" s="977"/>
      <c r="C91" s="978"/>
      <c r="D91" s="978"/>
      <c r="E91" s="978"/>
      <c r="F91" s="978"/>
      <c r="G91" s="979"/>
      <c r="H91" s="977"/>
      <c r="I91" s="978"/>
      <c r="J91" s="978"/>
      <c r="K91" s="978"/>
      <c r="L91" s="979"/>
    </row>
    <row r="92" spans="2:12" x14ac:dyDescent="0.25">
      <c r="B92" s="977"/>
      <c r="C92" s="978"/>
      <c r="D92" s="978"/>
      <c r="E92" s="978"/>
      <c r="F92" s="978"/>
      <c r="G92" s="979"/>
      <c r="H92" s="977"/>
      <c r="I92" s="978"/>
      <c r="J92" s="978"/>
      <c r="K92" s="978"/>
      <c r="L92" s="979"/>
    </row>
    <row r="93" spans="2:12" x14ac:dyDescent="0.25">
      <c r="B93" s="977"/>
      <c r="C93" s="978"/>
      <c r="D93" s="978"/>
      <c r="E93" s="978"/>
      <c r="F93" s="978"/>
      <c r="G93" s="979"/>
      <c r="H93" s="977"/>
      <c r="I93" s="978"/>
      <c r="J93" s="978"/>
      <c r="K93" s="978"/>
      <c r="L93" s="979"/>
    </row>
    <row r="94" spans="2:12" x14ac:dyDescent="0.25">
      <c r="B94" s="977"/>
      <c r="C94" s="978"/>
      <c r="D94" s="978"/>
      <c r="E94" s="978"/>
      <c r="F94" s="978"/>
      <c r="G94" s="979"/>
      <c r="H94" s="977"/>
      <c r="I94" s="978"/>
      <c r="J94" s="978"/>
      <c r="K94" s="978"/>
      <c r="L94" s="979"/>
    </row>
    <row r="95" spans="2:12" x14ac:dyDescent="0.25">
      <c r="B95" s="977"/>
      <c r="C95" s="978"/>
      <c r="D95" s="978"/>
      <c r="E95" s="978"/>
      <c r="F95" s="978"/>
      <c r="G95" s="979"/>
      <c r="H95" s="977"/>
      <c r="I95" s="978"/>
      <c r="J95" s="978"/>
      <c r="K95" s="978"/>
      <c r="L95" s="979"/>
    </row>
    <row r="96" spans="2:12" x14ac:dyDescent="0.25">
      <c r="B96" s="977"/>
      <c r="C96" s="978"/>
      <c r="D96" s="978"/>
      <c r="E96" s="978"/>
      <c r="F96" s="978"/>
      <c r="G96" s="979"/>
      <c r="H96" s="977"/>
      <c r="I96" s="978"/>
      <c r="J96" s="978"/>
      <c r="K96" s="978"/>
      <c r="L96" s="979"/>
    </row>
    <row r="97" spans="2:12" x14ac:dyDescent="0.25">
      <c r="B97" s="977"/>
      <c r="C97" s="978"/>
      <c r="D97" s="978"/>
      <c r="E97" s="978"/>
      <c r="F97" s="978"/>
      <c r="G97" s="979"/>
      <c r="H97" s="977"/>
      <c r="I97" s="978"/>
      <c r="J97" s="978"/>
      <c r="K97" s="978"/>
      <c r="L97" s="979"/>
    </row>
    <row r="98" spans="2:12" x14ac:dyDescent="0.25">
      <c r="B98" s="977"/>
      <c r="C98" s="978"/>
      <c r="D98" s="978"/>
      <c r="E98" s="978"/>
      <c r="F98" s="978"/>
      <c r="G98" s="979"/>
      <c r="H98" s="977"/>
      <c r="I98" s="978"/>
      <c r="J98" s="978"/>
      <c r="K98" s="978"/>
      <c r="L98" s="979"/>
    </row>
    <row r="99" spans="2:12" ht="15.75" thickBot="1" x14ac:dyDescent="0.3">
      <c r="B99" s="977"/>
      <c r="C99" s="978"/>
      <c r="D99" s="978"/>
      <c r="E99" s="978"/>
      <c r="F99" s="978"/>
      <c r="G99" s="979"/>
      <c r="H99" s="977"/>
      <c r="I99" s="978"/>
      <c r="J99" s="978"/>
      <c r="K99" s="978"/>
      <c r="L99" s="979"/>
    </row>
    <row r="100" spans="2:12" x14ac:dyDescent="0.25">
      <c r="B100" s="968" t="s">
        <v>1260</v>
      </c>
      <c r="C100" s="969"/>
      <c r="D100" s="969"/>
      <c r="E100" s="969"/>
      <c r="F100" s="969"/>
      <c r="G100" s="970"/>
      <c r="H100" s="968" t="s">
        <v>1261</v>
      </c>
      <c r="I100" s="969"/>
      <c r="J100" s="969"/>
      <c r="K100" s="969"/>
      <c r="L100" s="970"/>
    </row>
    <row r="101" spans="2:12" ht="15.75" thickBot="1" x14ac:dyDescent="0.3">
      <c r="B101" s="971"/>
      <c r="C101" s="972"/>
      <c r="D101" s="972"/>
      <c r="E101" s="972"/>
      <c r="F101" s="972"/>
      <c r="G101" s="973"/>
      <c r="H101" s="971"/>
      <c r="I101" s="972"/>
      <c r="J101" s="972"/>
      <c r="K101" s="972"/>
      <c r="L101" s="973"/>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L424"/>
  <sheetViews>
    <sheetView view="pageBreakPreview" zoomScale="85" zoomScaleNormal="100" zoomScaleSheetLayoutView="85" zoomScalePageLayoutView="110" workbookViewId="0">
      <selection activeCell="G444" sqref="G444"/>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140625" style="126" customWidth="1"/>
    <col min="13" max="13" width="24.28515625" style="126" customWidth="1"/>
    <col min="14" max="16384" width="11.42578125"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986" t="s">
        <v>366</v>
      </c>
      <c r="C3" s="987"/>
      <c r="D3" s="987"/>
      <c r="E3" s="988"/>
      <c r="F3" s="151">
        <v>44097</v>
      </c>
      <c r="G3" s="986" t="s">
        <v>367</v>
      </c>
      <c r="H3" s="987"/>
      <c r="I3" s="988"/>
      <c r="J3" s="1057">
        <v>44103</v>
      </c>
      <c r="K3" s="987"/>
      <c r="L3" s="988"/>
    </row>
    <row r="4" spans="2:12" ht="24.95" customHeight="1" x14ac:dyDescent="0.25">
      <c r="B4" s="1130" t="s">
        <v>326</v>
      </c>
      <c r="C4" s="993"/>
      <c r="D4" s="993"/>
      <c r="E4" s="993"/>
      <c r="F4" s="993"/>
      <c r="G4" s="994"/>
      <c r="H4" s="1131" t="s">
        <v>581</v>
      </c>
      <c r="I4" s="1132"/>
      <c r="J4" s="187" t="s">
        <v>2</v>
      </c>
      <c r="K4" s="998" t="s">
        <v>0</v>
      </c>
      <c r="L4" s="999"/>
    </row>
    <row r="5" spans="2:12" ht="24.95" customHeight="1" x14ac:dyDescent="0.25">
      <c r="B5" s="1126"/>
      <c r="C5" s="996"/>
      <c r="D5" s="996"/>
      <c r="E5" s="996"/>
      <c r="F5" s="996"/>
      <c r="G5" s="997"/>
      <c r="H5" s="1127" t="s">
        <v>582</v>
      </c>
      <c r="I5" s="1128"/>
      <c r="J5" s="187">
        <v>2</v>
      </c>
      <c r="K5" s="998" t="s">
        <v>368</v>
      </c>
      <c r="L5" s="999"/>
    </row>
    <row r="6" spans="2:12" ht="24.95" customHeight="1" thickBot="1" x14ac:dyDescent="0.3">
      <c r="B6" s="993" t="s">
        <v>748</v>
      </c>
      <c r="C6" s="993"/>
      <c r="D6" s="993"/>
      <c r="E6" s="993"/>
      <c r="F6" s="993"/>
      <c r="G6" s="993"/>
      <c r="H6" s="993"/>
      <c r="I6" s="993"/>
      <c r="J6" s="993"/>
      <c r="K6" s="993"/>
      <c r="L6" s="1129"/>
    </row>
    <row r="7" spans="2:12" ht="14.25" customHeight="1" x14ac:dyDescent="0.25">
      <c r="B7" s="974" t="s">
        <v>539</v>
      </c>
      <c r="C7" s="975"/>
      <c r="D7" s="975"/>
      <c r="E7" s="975"/>
      <c r="F7" s="975"/>
      <c r="G7" s="976"/>
      <c r="H7" s="974" t="s">
        <v>540</v>
      </c>
      <c r="I7" s="975"/>
      <c r="J7" s="975"/>
      <c r="K7" s="975"/>
      <c r="L7" s="976"/>
    </row>
    <row r="8" spans="2:12" ht="103.5" customHeight="1"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ht="15" customHeight="1" x14ac:dyDescent="0.25">
      <c r="B15" s="1111">
        <v>1</v>
      </c>
      <c r="C15" s="1112"/>
      <c r="D15" s="1112"/>
      <c r="E15" s="1112"/>
      <c r="F15" s="1112"/>
      <c r="G15" s="1113"/>
      <c r="H15" s="1111">
        <v>2</v>
      </c>
      <c r="I15" s="1112"/>
      <c r="J15" s="1112"/>
      <c r="K15" s="1112"/>
      <c r="L15" s="1113"/>
    </row>
    <row r="16" spans="2:12" ht="15.75" thickBot="1" x14ac:dyDescent="0.3">
      <c r="B16" s="1114"/>
      <c r="C16" s="1115"/>
      <c r="D16" s="1115"/>
      <c r="E16" s="1115"/>
      <c r="F16" s="1115"/>
      <c r="G16" s="1116"/>
      <c r="H16" s="1114"/>
      <c r="I16" s="1115"/>
      <c r="J16" s="1115"/>
      <c r="K16" s="1115"/>
      <c r="L16" s="1116"/>
    </row>
    <row r="17" spans="2:12" ht="14.25" customHeight="1" x14ac:dyDescent="0.25">
      <c r="B17" s="974" t="s">
        <v>539</v>
      </c>
      <c r="C17" s="975"/>
      <c r="D17" s="975"/>
      <c r="E17" s="975"/>
      <c r="F17" s="975"/>
      <c r="G17" s="976"/>
      <c r="H17" s="974" t="s">
        <v>540</v>
      </c>
      <c r="I17" s="975"/>
      <c r="J17" s="975"/>
      <c r="K17" s="975"/>
      <c r="L17" s="976"/>
    </row>
    <row r="18" spans="2:12" ht="103.5" customHeight="1" x14ac:dyDescent="0.25">
      <c r="B18" s="977"/>
      <c r="C18" s="978"/>
      <c r="D18" s="978"/>
      <c r="E18" s="978"/>
      <c r="F18" s="978"/>
      <c r="G18" s="979"/>
      <c r="H18" s="977"/>
      <c r="I18" s="978"/>
      <c r="J18" s="978"/>
      <c r="K18" s="978"/>
      <c r="L18" s="979"/>
    </row>
    <row r="19" spans="2:12" x14ac:dyDescent="0.25">
      <c r="B19" s="977"/>
      <c r="C19" s="978"/>
      <c r="D19" s="978"/>
      <c r="E19" s="978"/>
      <c r="F19" s="978"/>
      <c r="G19" s="979"/>
      <c r="H19" s="977"/>
      <c r="I19" s="978"/>
      <c r="J19" s="978"/>
      <c r="K19" s="978"/>
      <c r="L19" s="979"/>
    </row>
    <row r="20" spans="2:12" x14ac:dyDescent="0.25">
      <c r="B20" s="977"/>
      <c r="C20" s="978"/>
      <c r="D20" s="978"/>
      <c r="E20" s="978"/>
      <c r="F20" s="978"/>
      <c r="G20" s="979"/>
      <c r="H20" s="977"/>
      <c r="I20" s="978"/>
      <c r="J20" s="978"/>
      <c r="K20" s="978"/>
      <c r="L20" s="979"/>
    </row>
    <row r="21" spans="2:12" x14ac:dyDescent="0.25">
      <c r="B21" s="977"/>
      <c r="C21" s="978"/>
      <c r="D21" s="978"/>
      <c r="E21" s="978"/>
      <c r="F21" s="978"/>
      <c r="G21" s="979"/>
      <c r="H21" s="977"/>
      <c r="I21" s="978"/>
      <c r="J21" s="978"/>
      <c r="K21" s="978"/>
      <c r="L21" s="979"/>
    </row>
    <row r="22" spans="2:12" x14ac:dyDescent="0.25">
      <c r="B22" s="977"/>
      <c r="C22" s="978"/>
      <c r="D22" s="978"/>
      <c r="E22" s="978"/>
      <c r="F22" s="978"/>
      <c r="G22" s="979"/>
      <c r="H22" s="977"/>
      <c r="I22" s="978"/>
      <c r="J22" s="978"/>
      <c r="K22" s="978"/>
      <c r="L22" s="979"/>
    </row>
    <row r="23" spans="2:12" x14ac:dyDescent="0.25">
      <c r="B23" s="977"/>
      <c r="C23" s="978"/>
      <c r="D23" s="978"/>
      <c r="E23" s="978"/>
      <c r="F23" s="978"/>
      <c r="G23" s="979"/>
      <c r="H23" s="977"/>
      <c r="I23" s="978"/>
      <c r="J23" s="978"/>
      <c r="K23" s="978"/>
      <c r="L23" s="979"/>
    </row>
    <row r="24" spans="2:12" x14ac:dyDescent="0.25">
      <c r="B24" s="977"/>
      <c r="C24" s="978"/>
      <c r="D24" s="978"/>
      <c r="E24" s="978"/>
      <c r="F24" s="978"/>
      <c r="G24" s="979"/>
      <c r="H24" s="977"/>
      <c r="I24" s="978"/>
      <c r="J24" s="978"/>
      <c r="K24" s="978"/>
      <c r="L24" s="979"/>
    </row>
    <row r="25" spans="2:12" ht="15" customHeight="1" x14ac:dyDescent="0.25">
      <c r="B25" s="1111">
        <v>3</v>
      </c>
      <c r="C25" s="1112"/>
      <c r="D25" s="1112"/>
      <c r="E25" s="1112"/>
      <c r="F25" s="1112"/>
      <c r="G25" s="1113"/>
      <c r="H25" s="1111">
        <v>4</v>
      </c>
      <c r="I25" s="1112"/>
      <c r="J25" s="1112"/>
      <c r="K25" s="1112"/>
      <c r="L25" s="1113"/>
    </row>
    <row r="26" spans="2:12" ht="15.75" thickBot="1" x14ac:dyDescent="0.3">
      <c r="B26" s="1114"/>
      <c r="C26" s="1115"/>
      <c r="D26" s="1115"/>
      <c r="E26" s="1115"/>
      <c r="F26" s="1115"/>
      <c r="G26" s="1116"/>
      <c r="H26" s="1114"/>
      <c r="I26" s="1115"/>
      <c r="J26" s="1115"/>
      <c r="K26" s="1115"/>
      <c r="L26" s="1116"/>
    </row>
    <row r="27" spans="2:12" ht="14.25" customHeight="1" x14ac:dyDescent="0.25">
      <c r="B27" s="974" t="s">
        <v>539</v>
      </c>
      <c r="C27" s="975"/>
      <c r="D27" s="975"/>
      <c r="E27" s="975"/>
      <c r="F27" s="975"/>
      <c r="G27" s="976"/>
      <c r="H27" s="974" t="s">
        <v>540</v>
      </c>
      <c r="I27" s="975"/>
      <c r="J27" s="975"/>
      <c r="K27" s="975"/>
      <c r="L27" s="976"/>
    </row>
    <row r="28" spans="2:12" ht="103.5" customHeight="1" x14ac:dyDescent="0.25">
      <c r="B28" s="977"/>
      <c r="C28" s="978"/>
      <c r="D28" s="978"/>
      <c r="E28" s="978"/>
      <c r="F28" s="978"/>
      <c r="G28" s="979"/>
      <c r="H28" s="977"/>
      <c r="I28" s="978"/>
      <c r="J28" s="978"/>
      <c r="K28" s="978"/>
      <c r="L28" s="979"/>
    </row>
    <row r="29" spans="2:12" x14ac:dyDescent="0.25">
      <c r="B29" s="977"/>
      <c r="C29" s="978"/>
      <c r="D29" s="978"/>
      <c r="E29" s="978"/>
      <c r="F29" s="978"/>
      <c r="G29" s="979"/>
      <c r="H29" s="977"/>
      <c r="I29" s="978"/>
      <c r="J29" s="978"/>
      <c r="K29" s="978"/>
      <c r="L29" s="979"/>
    </row>
    <row r="30" spans="2:12" x14ac:dyDescent="0.25">
      <c r="B30" s="977"/>
      <c r="C30" s="978"/>
      <c r="D30" s="978"/>
      <c r="E30" s="978"/>
      <c r="F30" s="978"/>
      <c r="G30" s="979"/>
      <c r="H30" s="977"/>
      <c r="I30" s="978"/>
      <c r="J30" s="978"/>
      <c r="K30" s="978"/>
      <c r="L30" s="979"/>
    </row>
    <row r="31" spans="2:12" x14ac:dyDescent="0.25">
      <c r="B31" s="977"/>
      <c r="C31" s="978"/>
      <c r="D31" s="978"/>
      <c r="E31" s="978"/>
      <c r="F31" s="978"/>
      <c r="G31" s="979"/>
      <c r="H31" s="977"/>
      <c r="I31" s="978"/>
      <c r="J31" s="978"/>
      <c r="K31" s="978"/>
      <c r="L31" s="979"/>
    </row>
    <row r="32" spans="2:12" x14ac:dyDescent="0.25">
      <c r="B32" s="977"/>
      <c r="C32" s="978"/>
      <c r="D32" s="978"/>
      <c r="E32" s="978"/>
      <c r="F32" s="978"/>
      <c r="G32" s="979"/>
      <c r="H32" s="977"/>
      <c r="I32" s="978"/>
      <c r="J32" s="978"/>
      <c r="K32" s="978"/>
      <c r="L32" s="979"/>
    </row>
    <row r="33" spans="2:12" x14ac:dyDescent="0.25">
      <c r="B33" s="977"/>
      <c r="C33" s="978"/>
      <c r="D33" s="978"/>
      <c r="E33" s="978"/>
      <c r="F33" s="978"/>
      <c r="G33" s="979"/>
      <c r="H33" s="977"/>
      <c r="I33" s="978"/>
      <c r="J33" s="978"/>
      <c r="K33" s="978"/>
      <c r="L33" s="979"/>
    </row>
    <row r="34" spans="2:12" x14ac:dyDescent="0.25">
      <c r="B34" s="977"/>
      <c r="C34" s="978"/>
      <c r="D34" s="978"/>
      <c r="E34" s="978"/>
      <c r="F34" s="978"/>
      <c r="G34" s="979"/>
      <c r="H34" s="977"/>
      <c r="I34" s="978"/>
      <c r="J34" s="978"/>
      <c r="K34" s="978"/>
      <c r="L34" s="979"/>
    </row>
    <row r="35" spans="2:12" ht="15" customHeight="1" x14ac:dyDescent="0.25">
      <c r="B35" s="1111">
        <v>5</v>
      </c>
      <c r="C35" s="1112"/>
      <c r="D35" s="1112"/>
      <c r="E35" s="1112"/>
      <c r="F35" s="1112"/>
      <c r="G35" s="1113"/>
      <c r="H35" s="1111">
        <v>6</v>
      </c>
      <c r="I35" s="1112"/>
      <c r="J35" s="1112"/>
      <c r="K35" s="1112"/>
      <c r="L35" s="1113"/>
    </row>
    <row r="36" spans="2:12" ht="15.75" thickBot="1" x14ac:dyDescent="0.3">
      <c r="B36" s="1114"/>
      <c r="C36" s="1115"/>
      <c r="D36" s="1115"/>
      <c r="E36" s="1115"/>
      <c r="F36" s="1115"/>
      <c r="G36" s="1116"/>
      <c r="H36" s="1114"/>
      <c r="I36" s="1115"/>
      <c r="J36" s="1115"/>
      <c r="K36" s="1115"/>
      <c r="L36" s="1116"/>
    </row>
    <row r="37" spans="2:12" ht="14.25" customHeight="1" x14ac:dyDescent="0.25">
      <c r="B37" s="974" t="s">
        <v>539</v>
      </c>
      <c r="C37" s="975"/>
      <c r="D37" s="975"/>
      <c r="E37" s="975"/>
      <c r="F37" s="975"/>
      <c r="G37" s="976"/>
      <c r="H37" s="974" t="s">
        <v>540</v>
      </c>
      <c r="I37" s="975"/>
      <c r="J37" s="975"/>
      <c r="K37" s="975"/>
      <c r="L37" s="976"/>
    </row>
    <row r="38" spans="2:12" ht="103.5" customHeight="1" x14ac:dyDescent="0.25">
      <c r="B38" s="977"/>
      <c r="C38" s="978"/>
      <c r="D38" s="978"/>
      <c r="E38" s="978"/>
      <c r="F38" s="978"/>
      <c r="G38" s="979"/>
      <c r="H38" s="977"/>
      <c r="I38" s="978"/>
      <c r="J38" s="978"/>
      <c r="K38" s="978"/>
      <c r="L38" s="979"/>
    </row>
    <row r="39" spans="2:12" x14ac:dyDescent="0.25">
      <c r="B39" s="977"/>
      <c r="C39" s="978"/>
      <c r="D39" s="978"/>
      <c r="E39" s="978"/>
      <c r="F39" s="978"/>
      <c r="G39" s="979"/>
      <c r="H39" s="977"/>
      <c r="I39" s="978"/>
      <c r="J39" s="978"/>
      <c r="K39" s="978"/>
      <c r="L39" s="979"/>
    </row>
    <row r="40" spans="2:12" x14ac:dyDescent="0.25">
      <c r="B40" s="977"/>
      <c r="C40" s="978"/>
      <c r="D40" s="978"/>
      <c r="E40" s="978"/>
      <c r="F40" s="978"/>
      <c r="G40" s="979"/>
      <c r="H40" s="977"/>
      <c r="I40" s="978"/>
      <c r="J40" s="978"/>
      <c r="K40" s="978"/>
      <c r="L40" s="979"/>
    </row>
    <row r="41" spans="2:12" x14ac:dyDescent="0.25">
      <c r="B41" s="977"/>
      <c r="C41" s="978"/>
      <c r="D41" s="978"/>
      <c r="E41" s="978"/>
      <c r="F41" s="978"/>
      <c r="G41" s="979"/>
      <c r="H41" s="977"/>
      <c r="I41" s="978"/>
      <c r="J41" s="978"/>
      <c r="K41" s="978"/>
      <c r="L41" s="979"/>
    </row>
    <row r="42" spans="2:12" x14ac:dyDescent="0.25">
      <c r="B42" s="977"/>
      <c r="C42" s="978"/>
      <c r="D42" s="978"/>
      <c r="E42" s="978"/>
      <c r="F42" s="978"/>
      <c r="G42" s="979"/>
      <c r="H42" s="977"/>
      <c r="I42" s="978"/>
      <c r="J42" s="978"/>
      <c r="K42" s="978"/>
      <c r="L42" s="979"/>
    </row>
    <row r="43" spans="2:12" x14ac:dyDescent="0.25">
      <c r="B43" s="977"/>
      <c r="C43" s="978"/>
      <c r="D43" s="978"/>
      <c r="E43" s="978"/>
      <c r="F43" s="978"/>
      <c r="G43" s="979"/>
      <c r="H43" s="977"/>
      <c r="I43" s="978"/>
      <c r="J43" s="978"/>
      <c r="K43" s="978"/>
      <c r="L43" s="979"/>
    </row>
    <row r="44" spans="2:12" x14ac:dyDescent="0.25">
      <c r="B44" s="977"/>
      <c r="C44" s="978"/>
      <c r="D44" s="978"/>
      <c r="E44" s="978"/>
      <c r="F44" s="978"/>
      <c r="G44" s="979"/>
      <c r="H44" s="977"/>
      <c r="I44" s="978"/>
      <c r="J44" s="978"/>
      <c r="K44" s="978"/>
      <c r="L44" s="979"/>
    </row>
    <row r="45" spans="2:12" ht="15" customHeight="1" x14ac:dyDescent="0.25">
      <c r="B45" s="1111">
        <v>7</v>
      </c>
      <c r="C45" s="1112"/>
      <c r="D45" s="1112"/>
      <c r="E45" s="1112"/>
      <c r="F45" s="1112"/>
      <c r="G45" s="1113"/>
      <c r="H45" s="1111">
        <v>8</v>
      </c>
      <c r="I45" s="1112"/>
      <c r="J45" s="1112"/>
      <c r="K45" s="1112"/>
      <c r="L45" s="1113"/>
    </row>
    <row r="46" spans="2:12" ht="15.75" thickBot="1" x14ac:dyDescent="0.3">
      <c r="B46" s="1114"/>
      <c r="C46" s="1115"/>
      <c r="D46" s="1115"/>
      <c r="E46" s="1115"/>
      <c r="F46" s="1115"/>
      <c r="G46" s="1116"/>
      <c r="H46" s="1114"/>
      <c r="I46" s="1115"/>
      <c r="J46" s="1115"/>
      <c r="K46" s="1115"/>
      <c r="L46" s="1116"/>
    </row>
    <row r="47" spans="2:12" ht="14.25" customHeight="1" x14ac:dyDescent="0.25">
      <c r="B47" s="974" t="s">
        <v>539</v>
      </c>
      <c r="C47" s="975"/>
      <c r="D47" s="975"/>
      <c r="E47" s="975"/>
      <c r="F47" s="975"/>
      <c r="G47" s="976"/>
      <c r="H47" s="974" t="s">
        <v>540</v>
      </c>
      <c r="I47" s="975"/>
      <c r="J47" s="975"/>
      <c r="K47" s="975"/>
      <c r="L47" s="976"/>
    </row>
    <row r="48" spans="2:12" ht="103.5" customHeight="1" x14ac:dyDescent="0.25">
      <c r="B48" s="977"/>
      <c r="C48" s="978"/>
      <c r="D48" s="978"/>
      <c r="E48" s="978"/>
      <c r="F48" s="978"/>
      <c r="G48" s="979"/>
      <c r="H48" s="977"/>
      <c r="I48" s="978"/>
      <c r="J48" s="978"/>
      <c r="K48" s="978"/>
      <c r="L48" s="979"/>
    </row>
    <row r="49" spans="2:12" x14ac:dyDescent="0.25">
      <c r="B49" s="977"/>
      <c r="C49" s="978"/>
      <c r="D49" s="978"/>
      <c r="E49" s="978"/>
      <c r="F49" s="978"/>
      <c r="G49" s="979"/>
      <c r="H49" s="977"/>
      <c r="I49" s="978"/>
      <c r="J49" s="978"/>
      <c r="K49" s="978"/>
      <c r="L49" s="979"/>
    </row>
    <row r="50" spans="2:12" x14ac:dyDescent="0.25">
      <c r="B50" s="977"/>
      <c r="C50" s="978"/>
      <c r="D50" s="978"/>
      <c r="E50" s="978"/>
      <c r="F50" s="978"/>
      <c r="G50" s="979"/>
      <c r="H50" s="977"/>
      <c r="I50" s="978"/>
      <c r="J50" s="978"/>
      <c r="K50" s="978"/>
      <c r="L50" s="979"/>
    </row>
    <row r="51" spans="2:12" x14ac:dyDescent="0.25">
      <c r="B51" s="977"/>
      <c r="C51" s="978"/>
      <c r="D51" s="978"/>
      <c r="E51" s="978"/>
      <c r="F51" s="978"/>
      <c r="G51" s="979"/>
      <c r="H51" s="977"/>
      <c r="I51" s="978"/>
      <c r="J51" s="978"/>
      <c r="K51" s="978"/>
      <c r="L51" s="979"/>
    </row>
    <row r="52" spans="2:12" x14ac:dyDescent="0.25">
      <c r="B52" s="977"/>
      <c r="C52" s="978"/>
      <c r="D52" s="978"/>
      <c r="E52" s="978"/>
      <c r="F52" s="978"/>
      <c r="G52" s="979"/>
      <c r="H52" s="977"/>
      <c r="I52" s="978"/>
      <c r="J52" s="978"/>
      <c r="K52" s="978"/>
      <c r="L52" s="979"/>
    </row>
    <row r="53" spans="2:12" x14ac:dyDescent="0.25">
      <c r="B53" s="977"/>
      <c r="C53" s="978"/>
      <c r="D53" s="978"/>
      <c r="E53" s="978"/>
      <c r="F53" s="978"/>
      <c r="G53" s="979"/>
      <c r="H53" s="977"/>
      <c r="I53" s="978"/>
      <c r="J53" s="978"/>
      <c r="K53" s="978"/>
      <c r="L53" s="979"/>
    </row>
    <row r="54" spans="2:12" x14ac:dyDescent="0.25">
      <c r="B54" s="977"/>
      <c r="C54" s="978"/>
      <c r="D54" s="978"/>
      <c r="E54" s="978"/>
      <c r="F54" s="978"/>
      <c r="G54" s="979"/>
      <c r="H54" s="977"/>
      <c r="I54" s="978"/>
      <c r="J54" s="978"/>
      <c r="K54" s="978"/>
      <c r="L54" s="979"/>
    </row>
    <row r="55" spans="2:12" ht="15" customHeight="1" x14ac:dyDescent="0.25">
      <c r="B55" s="1111">
        <v>9</v>
      </c>
      <c r="C55" s="1112"/>
      <c r="D55" s="1112"/>
      <c r="E55" s="1112"/>
      <c r="F55" s="1112"/>
      <c r="G55" s="1113"/>
      <c r="H55" s="1111">
        <v>10</v>
      </c>
      <c r="I55" s="1112"/>
      <c r="J55" s="1112"/>
      <c r="K55" s="1112"/>
      <c r="L55" s="1113"/>
    </row>
    <row r="56" spans="2:12" ht="15.75" thickBot="1" x14ac:dyDescent="0.3">
      <c r="B56" s="1114"/>
      <c r="C56" s="1115"/>
      <c r="D56" s="1115"/>
      <c r="E56" s="1115"/>
      <c r="F56" s="1115"/>
      <c r="G56" s="1116"/>
      <c r="H56" s="1114"/>
      <c r="I56" s="1115"/>
      <c r="J56" s="1115"/>
      <c r="K56" s="1115"/>
      <c r="L56" s="1116"/>
    </row>
    <row r="57" spans="2:12" ht="268.5" customHeight="1" thickBot="1" x14ac:dyDescent="0.3">
      <c r="B57" s="1125" t="s">
        <v>1192</v>
      </c>
      <c r="C57" s="1121"/>
      <c r="D57" s="1121"/>
      <c r="E57" s="1121"/>
      <c r="F57" s="1121"/>
      <c r="G57" s="1121"/>
      <c r="H57" s="1121"/>
      <c r="I57" s="1121"/>
      <c r="J57" s="1121"/>
      <c r="K57" s="1121"/>
      <c r="L57" s="1122"/>
    </row>
    <row r="58" spans="2:12" ht="14.25" customHeight="1" x14ac:dyDescent="0.25">
      <c r="B58" s="974" t="s">
        <v>539</v>
      </c>
      <c r="C58" s="975"/>
      <c r="D58" s="975"/>
      <c r="E58" s="975"/>
      <c r="F58" s="975"/>
      <c r="G58" s="976"/>
      <c r="H58" s="974" t="s">
        <v>540</v>
      </c>
      <c r="I58" s="975"/>
      <c r="J58" s="975"/>
      <c r="K58" s="975"/>
      <c r="L58" s="976"/>
    </row>
    <row r="59" spans="2:12" ht="103.5" customHeight="1" x14ac:dyDescent="0.25">
      <c r="B59" s="977"/>
      <c r="C59" s="978"/>
      <c r="D59" s="978"/>
      <c r="E59" s="978"/>
      <c r="F59" s="978"/>
      <c r="G59" s="979"/>
      <c r="H59" s="977"/>
      <c r="I59" s="978"/>
      <c r="J59" s="978"/>
      <c r="K59" s="978"/>
      <c r="L59" s="979"/>
    </row>
    <row r="60" spans="2:12" x14ac:dyDescent="0.25">
      <c r="B60" s="977"/>
      <c r="C60" s="978"/>
      <c r="D60" s="978"/>
      <c r="E60" s="978"/>
      <c r="F60" s="978"/>
      <c r="G60" s="979"/>
      <c r="H60" s="977"/>
      <c r="I60" s="978"/>
      <c r="J60" s="978"/>
      <c r="K60" s="978"/>
      <c r="L60" s="979"/>
    </row>
    <row r="61" spans="2:12" x14ac:dyDescent="0.25">
      <c r="B61" s="977"/>
      <c r="C61" s="978"/>
      <c r="D61" s="978"/>
      <c r="E61" s="978"/>
      <c r="F61" s="978"/>
      <c r="G61" s="979"/>
      <c r="H61" s="977"/>
      <c r="I61" s="978"/>
      <c r="J61" s="978"/>
      <c r="K61" s="978"/>
      <c r="L61" s="979"/>
    </row>
    <row r="62" spans="2:12" x14ac:dyDescent="0.25">
      <c r="B62" s="977"/>
      <c r="C62" s="978"/>
      <c r="D62" s="978"/>
      <c r="E62" s="978"/>
      <c r="F62" s="978"/>
      <c r="G62" s="979"/>
      <c r="H62" s="977"/>
      <c r="I62" s="978"/>
      <c r="J62" s="978"/>
      <c r="K62" s="978"/>
      <c r="L62" s="979"/>
    </row>
    <row r="63" spans="2:12" x14ac:dyDescent="0.25">
      <c r="B63" s="977"/>
      <c r="C63" s="978"/>
      <c r="D63" s="978"/>
      <c r="E63" s="978"/>
      <c r="F63" s="978"/>
      <c r="G63" s="979"/>
      <c r="H63" s="977"/>
      <c r="I63" s="978"/>
      <c r="J63" s="978"/>
      <c r="K63" s="978"/>
      <c r="L63" s="979"/>
    </row>
    <row r="64" spans="2:12" x14ac:dyDescent="0.25">
      <c r="B64" s="977"/>
      <c r="C64" s="978"/>
      <c r="D64" s="978"/>
      <c r="E64" s="978"/>
      <c r="F64" s="978"/>
      <c r="G64" s="979"/>
      <c r="H64" s="977"/>
      <c r="I64" s="978"/>
      <c r="J64" s="978"/>
      <c r="K64" s="978"/>
      <c r="L64" s="979"/>
    </row>
    <row r="65" spans="2:12" x14ac:dyDescent="0.25">
      <c r="B65" s="977"/>
      <c r="C65" s="978"/>
      <c r="D65" s="978"/>
      <c r="E65" s="978"/>
      <c r="F65" s="978"/>
      <c r="G65" s="979"/>
      <c r="H65" s="977"/>
      <c r="I65" s="978"/>
      <c r="J65" s="978"/>
      <c r="K65" s="978"/>
      <c r="L65" s="979"/>
    </row>
    <row r="66" spans="2:12" ht="15" customHeight="1" x14ac:dyDescent="0.25">
      <c r="B66" s="1111">
        <v>11</v>
      </c>
      <c r="C66" s="1112"/>
      <c r="D66" s="1112"/>
      <c r="E66" s="1112"/>
      <c r="F66" s="1112"/>
      <c r="G66" s="1113"/>
      <c r="H66" s="1111">
        <v>12</v>
      </c>
      <c r="I66" s="1112"/>
      <c r="J66" s="1112"/>
      <c r="K66" s="1112"/>
      <c r="L66" s="1113"/>
    </row>
    <row r="67" spans="2:12" ht="15.75" thickBot="1" x14ac:dyDescent="0.3">
      <c r="B67" s="1114"/>
      <c r="C67" s="1115"/>
      <c r="D67" s="1115"/>
      <c r="E67" s="1115"/>
      <c r="F67" s="1115"/>
      <c r="G67" s="1116"/>
      <c r="H67" s="1114"/>
      <c r="I67" s="1115"/>
      <c r="J67" s="1115"/>
      <c r="K67" s="1115"/>
      <c r="L67" s="1116"/>
    </row>
    <row r="68" spans="2:12" ht="84.75" customHeight="1" thickBot="1" x14ac:dyDescent="0.3">
      <c r="B68" s="1125" t="s">
        <v>1193</v>
      </c>
      <c r="C68" s="1121"/>
      <c r="D68" s="1121"/>
      <c r="E68" s="1121"/>
      <c r="F68" s="1121"/>
      <c r="G68" s="1121"/>
      <c r="H68" s="1121"/>
      <c r="I68" s="1121"/>
      <c r="J68" s="1121"/>
      <c r="K68" s="1121"/>
      <c r="L68" s="1122"/>
    </row>
    <row r="69" spans="2:12" ht="14.25" customHeight="1" x14ac:dyDescent="0.25">
      <c r="B69" s="974" t="s">
        <v>539</v>
      </c>
      <c r="C69" s="975"/>
      <c r="D69" s="975"/>
      <c r="E69" s="975"/>
      <c r="F69" s="975"/>
      <c r="G69" s="976"/>
      <c r="H69" s="974" t="s">
        <v>540</v>
      </c>
      <c r="I69" s="975"/>
      <c r="J69" s="975"/>
      <c r="K69" s="975"/>
      <c r="L69" s="976"/>
    </row>
    <row r="70" spans="2:12" ht="103.5" customHeight="1" x14ac:dyDescent="0.25">
      <c r="B70" s="977"/>
      <c r="C70" s="978"/>
      <c r="D70" s="978"/>
      <c r="E70" s="978"/>
      <c r="F70" s="978"/>
      <c r="G70" s="979"/>
      <c r="H70" s="977"/>
      <c r="I70" s="978"/>
      <c r="J70" s="978"/>
      <c r="K70" s="978"/>
      <c r="L70" s="979"/>
    </row>
    <row r="71" spans="2:12" x14ac:dyDescent="0.25">
      <c r="B71" s="977"/>
      <c r="C71" s="978"/>
      <c r="D71" s="978"/>
      <c r="E71" s="978"/>
      <c r="F71" s="978"/>
      <c r="G71" s="979"/>
      <c r="H71" s="977"/>
      <c r="I71" s="978"/>
      <c r="J71" s="978"/>
      <c r="K71" s="978"/>
      <c r="L71" s="979"/>
    </row>
    <row r="72" spans="2:12" x14ac:dyDescent="0.25">
      <c r="B72" s="977"/>
      <c r="C72" s="978"/>
      <c r="D72" s="978"/>
      <c r="E72" s="978"/>
      <c r="F72" s="978"/>
      <c r="G72" s="979"/>
      <c r="H72" s="977"/>
      <c r="I72" s="978"/>
      <c r="J72" s="978"/>
      <c r="K72" s="978"/>
      <c r="L72" s="979"/>
    </row>
    <row r="73" spans="2:12" x14ac:dyDescent="0.25">
      <c r="B73" s="977"/>
      <c r="C73" s="978"/>
      <c r="D73" s="978"/>
      <c r="E73" s="978"/>
      <c r="F73" s="978"/>
      <c r="G73" s="979"/>
      <c r="H73" s="977"/>
      <c r="I73" s="978"/>
      <c r="J73" s="978"/>
      <c r="K73" s="978"/>
      <c r="L73" s="979"/>
    </row>
    <row r="74" spans="2:12" x14ac:dyDescent="0.25">
      <c r="B74" s="977"/>
      <c r="C74" s="978"/>
      <c r="D74" s="978"/>
      <c r="E74" s="978"/>
      <c r="F74" s="978"/>
      <c r="G74" s="979"/>
      <c r="H74" s="977"/>
      <c r="I74" s="978"/>
      <c r="J74" s="978"/>
      <c r="K74" s="978"/>
      <c r="L74" s="979"/>
    </row>
    <row r="75" spans="2:12" x14ac:dyDescent="0.25">
      <c r="B75" s="977"/>
      <c r="C75" s="978"/>
      <c r="D75" s="978"/>
      <c r="E75" s="978"/>
      <c r="F75" s="978"/>
      <c r="G75" s="979"/>
      <c r="H75" s="977"/>
      <c r="I75" s="978"/>
      <c r="J75" s="978"/>
      <c r="K75" s="978"/>
      <c r="L75" s="979"/>
    </row>
    <row r="76" spans="2:12" x14ac:dyDescent="0.25">
      <c r="B76" s="977"/>
      <c r="C76" s="978"/>
      <c r="D76" s="978"/>
      <c r="E76" s="978"/>
      <c r="F76" s="978"/>
      <c r="G76" s="979"/>
      <c r="H76" s="977"/>
      <c r="I76" s="978"/>
      <c r="J76" s="978"/>
      <c r="K76" s="978"/>
      <c r="L76" s="979"/>
    </row>
    <row r="77" spans="2:12" ht="15" customHeight="1" x14ac:dyDescent="0.25">
      <c r="B77" s="1111">
        <v>13</v>
      </c>
      <c r="C77" s="1112"/>
      <c r="D77" s="1112"/>
      <c r="E77" s="1112"/>
      <c r="F77" s="1112"/>
      <c r="G77" s="1113"/>
      <c r="H77" s="1111">
        <v>14</v>
      </c>
      <c r="I77" s="1112"/>
      <c r="J77" s="1112"/>
      <c r="K77" s="1112"/>
      <c r="L77" s="1113"/>
    </row>
    <row r="78" spans="2:12" ht="15.75" thickBot="1" x14ac:dyDescent="0.3">
      <c r="B78" s="1114"/>
      <c r="C78" s="1115"/>
      <c r="D78" s="1115"/>
      <c r="E78" s="1115"/>
      <c r="F78" s="1115"/>
      <c r="G78" s="1116"/>
      <c r="H78" s="1114"/>
      <c r="I78" s="1115"/>
      <c r="J78" s="1115"/>
      <c r="K78" s="1115"/>
      <c r="L78" s="1116"/>
    </row>
    <row r="79" spans="2:12" ht="14.25" customHeight="1" x14ac:dyDescent="0.25">
      <c r="B79" s="974" t="s">
        <v>539</v>
      </c>
      <c r="C79" s="975"/>
      <c r="D79" s="975"/>
      <c r="E79" s="975"/>
      <c r="F79" s="975"/>
      <c r="G79" s="976"/>
      <c r="H79" s="974" t="s">
        <v>540</v>
      </c>
      <c r="I79" s="975"/>
      <c r="J79" s="975"/>
      <c r="K79" s="975"/>
      <c r="L79" s="976"/>
    </row>
    <row r="80" spans="2:12" ht="103.5" customHeight="1" x14ac:dyDescent="0.25">
      <c r="B80" s="977"/>
      <c r="C80" s="978"/>
      <c r="D80" s="978"/>
      <c r="E80" s="978"/>
      <c r="F80" s="978"/>
      <c r="G80" s="979"/>
      <c r="H80" s="977"/>
      <c r="I80" s="978"/>
      <c r="J80" s="978"/>
      <c r="K80" s="978"/>
      <c r="L80" s="979"/>
    </row>
    <row r="81" spans="2:12" x14ac:dyDescent="0.25">
      <c r="B81" s="977"/>
      <c r="C81" s="978"/>
      <c r="D81" s="978"/>
      <c r="E81" s="978"/>
      <c r="F81" s="978"/>
      <c r="G81" s="979"/>
      <c r="H81" s="977"/>
      <c r="I81" s="978"/>
      <c r="J81" s="978"/>
      <c r="K81" s="978"/>
      <c r="L81" s="979"/>
    </row>
    <row r="82" spans="2:12" x14ac:dyDescent="0.25">
      <c r="B82" s="977"/>
      <c r="C82" s="978"/>
      <c r="D82" s="978"/>
      <c r="E82" s="978"/>
      <c r="F82" s="978"/>
      <c r="G82" s="979"/>
      <c r="H82" s="977"/>
      <c r="I82" s="978"/>
      <c r="J82" s="978"/>
      <c r="K82" s="978"/>
      <c r="L82" s="979"/>
    </row>
    <row r="83" spans="2:12" x14ac:dyDescent="0.25">
      <c r="B83" s="977"/>
      <c r="C83" s="978"/>
      <c r="D83" s="978"/>
      <c r="E83" s="978"/>
      <c r="F83" s="978"/>
      <c r="G83" s="979"/>
      <c r="H83" s="977"/>
      <c r="I83" s="978"/>
      <c r="J83" s="978"/>
      <c r="K83" s="978"/>
      <c r="L83" s="979"/>
    </row>
    <row r="84" spans="2:12" x14ac:dyDescent="0.25">
      <c r="B84" s="977"/>
      <c r="C84" s="978"/>
      <c r="D84" s="978"/>
      <c r="E84" s="978"/>
      <c r="F84" s="978"/>
      <c r="G84" s="979"/>
      <c r="H84" s="977"/>
      <c r="I84" s="978"/>
      <c r="J84" s="978"/>
      <c r="K84" s="978"/>
      <c r="L84" s="979"/>
    </row>
    <row r="85" spans="2:12" x14ac:dyDescent="0.25">
      <c r="B85" s="977"/>
      <c r="C85" s="978"/>
      <c r="D85" s="978"/>
      <c r="E85" s="978"/>
      <c r="F85" s="978"/>
      <c r="G85" s="979"/>
      <c r="H85" s="977"/>
      <c r="I85" s="978"/>
      <c r="J85" s="978"/>
      <c r="K85" s="978"/>
      <c r="L85" s="979"/>
    </row>
    <row r="86" spans="2:12" x14ac:dyDescent="0.25">
      <c r="B86" s="977"/>
      <c r="C86" s="978"/>
      <c r="D86" s="978"/>
      <c r="E86" s="978"/>
      <c r="F86" s="978"/>
      <c r="G86" s="979"/>
      <c r="H86" s="977"/>
      <c r="I86" s="978"/>
      <c r="J86" s="978"/>
      <c r="K86" s="978"/>
      <c r="L86" s="979"/>
    </row>
    <row r="87" spans="2:12" ht="15" customHeight="1" x14ac:dyDescent="0.25">
      <c r="B87" s="1111">
        <v>15</v>
      </c>
      <c r="C87" s="1112"/>
      <c r="D87" s="1112"/>
      <c r="E87" s="1112"/>
      <c r="F87" s="1112"/>
      <c r="G87" s="1113"/>
      <c r="H87" s="1111">
        <v>16</v>
      </c>
      <c r="I87" s="1112"/>
      <c r="J87" s="1112"/>
      <c r="K87" s="1112"/>
      <c r="L87" s="1113"/>
    </row>
    <row r="88" spans="2:12" ht="15.75" thickBot="1" x14ac:dyDescent="0.3">
      <c r="B88" s="1114"/>
      <c r="C88" s="1115"/>
      <c r="D88" s="1115"/>
      <c r="E88" s="1115"/>
      <c r="F88" s="1115"/>
      <c r="G88" s="1116"/>
      <c r="H88" s="1114"/>
      <c r="I88" s="1115"/>
      <c r="J88" s="1115"/>
      <c r="K88" s="1115"/>
      <c r="L88" s="1116"/>
    </row>
    <row r="89" spans="2:12" ht="14.25" customHeight="1" x14ac:dyDescent="0.25">
      <c r="B89" s="974" t="s">
        <v>539</v>
      </c>
      <c r="C89" s="975"/>
      <c r="D89" s="975"/>
      <c r="E89" s="975"/>
      <c r="F89" s="975"/>
      <c r="G89" s="976"/>
      <c r="H89" s="974" t="s">
        <v>540</v>
      </c>
      <c r="I89" s="975"/>
      <c r="J89" s="975"/>
      <c r="K89" s="975"/>
      <c r="L89" s="976"/>
    </row>
    <row r="90" spans="2:12" ht="103.5" customHeight="1" x14ac:dyDescent="0.25">
      <c r="B90" s="977"/>
      <c r="C90" s="978"/>
      <c r="D90" s="978"/>
      <c r="E90" s="978"/>
      <c r="F90" s="978"/>
      <c r="G90" s="979"/>
      <c r="H90" s="977"/>
      <c r="I90" s="978"/>
      <c r="J90" s="978"/>
      <c r="K90" s="978"/>
      <c r="L90" s="979"/>
    </row>
    <row r="91" spans="2:12" x14ac:dyDescent="0.25">
      <c r="B91" s="977"/>
      <c r="C91" s="978"/>
      <c r="D91" s="978"/>
      <c r="E91" s="978"/>
      <c r="F91" s="978"/>
      <c r="G91" s="979"/>
      <c r="H91" s="977"/>
      <c r="I91" s="978"/>
      <c r="J91" s="978"/>
      <c r="K91" s="978"/>
      <c r="L91" s="979"/>
    </row>
    <row r="92" spans="2:12" x14ac:dyDescent="0.25">
      <c r="B92" s="977"/>
      <c r="C92" s="978"/>
      <c r="D92" s="978"/>
      <c r="E92" s="978"/>
      <c r="F92" s="978"/>
      <c r="G92" s="979"/>
      <c r="H92" s="977"/>
      <c r="I92" s="978"/>
      <c r="J92" s="978"/>
      <c r="K92" s="978"/>
      <c r="L92" s="979"/>
    </row>
    <row r="93" spans="2:12" x14ac:dyDescent="0.25">
      <c r="B93" s="977"/>
      <c r="C93" s="978"/>
      <c r="D93" s="978"/>
      <c r="E93" s="978"/>
      <c r="F93" s="978"/>
      <c r="G93" s="979"/>
      <c r="H93" s="977"/>
      <c r="I93" s="978"/>
      <c r="J93" s="978"/>
      <c r="K93" s="978"/>
      <c r="L93" s="979"/>
    </row>
    <row r="94" spans="2:12" x14ac:dyDescent="0.25">
      <c r="B94" s="977"/>
      <c r="C94" s="978"/>
      <c r="D94" s="978"/>
      <c r="E94" s="978"/>
      <c r="F94" s="978"/>
      <c r="G94" s="979"/>
      <c r="H94" s="977"/>
      <c r="I94" s="978"/>
      <c r="J94" s="978"/>
      <c r="K94" s="978"/>
      <c r="L94" s="979"/>
    </row>
    <row r="95" spans="2:12" x14ac:dyDescent="0.25">
      <c r="B95" s="977"/>
      <c r="C95" s="978"/>
      <c r="D95" s="978"/>
      <c r="E95" s="978"/>
      <c r="F95" s="978"/>
      <c r="G95" s="979"/>
      <c r="H95" s="977"/>
      <c r="I95" s="978"/>
      <c r="J95" s="978"/>
      <c r="K95" s="978"/>
      <c r="L95" s="979"/>
    </row>
    <row r="96" spans="2:12" x14ac:dyDescent="0.25">
      <c r="B96" s="977"/>
      <c r="C96" s="978"/>
      <c r="D96" s="978"/>
      <c r="E96" s="978"/>
      <c r="F96" s="978"/>
      <c r="G96" s="979"/>
      <c r="H96" s="977"/>
      <c r="I96" s="978"/>
      <c r="J96" s="978"/>
      <c r="K96" s="978"/>
      <c r="L96" s="979"/>
    </row>
    <row r="97" spans="2:12" ht="15" customHeight="1" x14ac:dyDescent="0.25">
      <c r="B97" s="1111">
        <v>17</v>
      </c>
      <c r="C97" s="1112"/>
      <c r="D97" s="1112"/>
      <c r="E97" s="1112"/>
      <c r="F97" s="1112"/>
      <c r="G97" s="1113"/>
      <c r="H97" s="1111">
        <v>18</v>
      </c>
      <c r="I97" s="1112"/>
      <c r="J97" s="1112"/>
      <c r="K97" s="1112"/>
      <c r="L97" s="1113"/>
    </row>
    <row r="98" spans="2:12" ht="15.75" thickBot="1" x14ac:dyDescent="0.3">
      <c r="B98" s="1114"/>
      <c r="C98" s="1115"/>
      <c r="D98" s="1115"/>
      <c r="E98" s="1115"/>
      <c r="F98" s="1115"/>
      <c r="G98" s="1116"/>
      <c r="H98" s="1114"/>
      <c r="I98" s="1115"/>
      <c r="J98" s="1115"/>
      <c r="K98" s="1115"/>
      <c r="L98" s="1116"/>
    </row>
    <row r="99" spans="2:12" ht="14.25" customHeight="1" x14ac:dyDescent="0.25">
      <c r="B99" s="974" t="s">
        <v>539</v>
      </c>
      <c r="C99" s="975"/>
      <c r="D99" s="975"/>
      <c r="E99" s="975"/>
      <c r="F99" s="975"/>
      <c r="G99" s="976"/>
      <c r="H99" s="974" t="s">
        <v>540</v>
      </c>
      <c r="I99" s="975"/>
      <c r="J99" s="975"/>
      <c r="K99" s="975"/>
      <c r="L99" s="976"/>
    </row>
    <row r="100" spans="2:12" ht="103.5" customHeight="1" x14ac:dyDescent="0.25">
      <c r="B100" s="977"/>
      <c r="C100" s="978"/>
      <c r="D100" s="978"/>
      <c r="E100" s="978"/>
      <c r="F100" s="978"/>
      <c r="G100" s="979"/>
      <c r="H100" s="977"/>
      <c r="I100" s="978"/>
      <c r="J100" s="978"/>
      <c r="K100" s="978"/>
      <c r="L100" s="979"/>
    </row>
    <row r="101" spans="2:12" x14ac:dyDescent="0.25">
      <c r="B101" s="977"/>
      <c r="C101" s="978"/>
      <c r="D101" s="978"/>
      <c r="E101" s="978"/>
      <c r="F101" s="978"/>
      <c r="G101" s="979"/>
      <c r="H101" s="977"/>
      <c r="I101" s="978"/>
      <c r="J101" s="978"/>
      <c r="K101" s="978"/>
      <c r="L101" s="979"/>
    </row>
    <row r="102" spans="2:12" x14ac:dyDescent="0.25">
      <c r="B102" s="977"/>
      <c r="C102" s="978"/>
      <c r="D102" s="978"/>
      <c r="E102" s="978"/>
      <c r="F102" s="978"/>
      <c r="G102" s="979"/>
      <c r="H102" s="977"/>
      <c r="I102" s="978"/>
      <c r="J102" s="978"/>
      <c r="K102" s="978"/>
      <c r="L102" s="979"/>
    </row>
    <row r="103" spans="2:12" x14ac:dyDescent="0.25">
      <c r="B103" s="977"/>
      <c r="C103" s="978"/>
      <c r="D103" s="978"/>
      <c r="E103" s="978"/>
      <c r="F103" s="978"/>
      <c r="G103" s="979"/>
      <c r="H103" s="977"/>
      <c r="I103" s="978"/>
      <c r="J103" s="978"/>
      <c r="K103" s="978"/>
      <c r="L103" s="979"/>
    </row>
    <row r="104" spans="2:12" x14ac:dyDescent="0.25">
      <c r="B104" s="977"/>
      <c r="C104" s="978"/>
      <c r="D104" s="978"/>
      <c r="E104" s="978"/>
      <c r="F104" s="978"/>
      <c r="G104" s="979"/>
      <c r="H104" s="977"/>
      <c r="I104" s="978"/>
      <c r="J104" s="978"/>
      <c r="K104" s="978"/>
      <c r="L104" s="979"/>
    </row>
    <row r="105" spans="2:12" x14ac:dyDescent="0.25">
      <c r="B105" s="977"/>
      <c r="C105" s="978"/>
      <c r="D105" s="978"/>
      <c r="E105" s="978"/>
      <c r="F105" s="978"/>
      <c r="G105" s="979"/>
      <c r="H105" s="977"/>
      <c r="I105" s="978"/>
      <c r="J105" s="978"/>
      <c r="K105" s="978"/>
      <c r="L105" s="979"/>
    </row>
    <row r="106" spans="2:12" x14ac:dyDescent="0.25">
      <c r="B106" s="977"/>
      <c r="C106" s="978"/>
      <c r="D106" s="978"/>
      <c r="E106" s="978"/>
      <c r="F106" s="978"/>
      <c r="G106" s="979"/>
      <c r="H106" s="977"/>
      <c r="I106" s="978"/>
      <c r="J106" s="978"/>
      <c r="K106" s="978"/>
      <c r="L106" s="979"/>
    </row>
    <row r="107" spans="2:12" ht="15" customHeight="1" x14ac:dyDescent="0.25">
      <c r="B107" s="1111">
        <v>19</v>
      </c>
      <c r="C107" s="1112"/>
      <c r="D107" s="1112"/>
      <c r="E107" s="1112"/>
      <c r="F107" s="1112"/>
      <c r="G107" s="1113"/>
      <c r="H107" s="1111">
        <v>20</v>
      </c>
      <c r="I107" s="1112"/>
      <c r="J107" s="1112"/>
      <c r="K107" s="1112"/>
      <c r="L107" s="1113"/>
    </row>
    <row r="108" spans="2:12" ht="15.75" thickBot="1" x14ac:dyDescent="0.3">
      <c r="B108" s="1114"/>
      <c r="C108" s="1115"/>
      <c r="D108" s="1115"/>
      <c r="E108" s="1115"/>
      <c r="F108" s="1115"/>
      <c r="G108" s="1116"/>
      <c r="H108" s="1114"/>
      <c r="I108" s="1115"/>
      <c r="J108" s="1115"/>
      <c r="K108" s="1115"/>
      <c r="L108" s="1116"/>
    </row>
    <row r="109" spans="2:12" ht="14.25" customHeight="1" x14ac:dyDescent="0.25">
      <c r="B109" s="974" t="s">
        <v>539</v>
      </c>
      <c r="C109" s="975"/>
      <c r="D109" s="975"/>
      <c r="E109" s="975"/>
      <c r="F109" s="975"/>
      <c r="G109" s="976"/>
      <c r="H109" s="974" t="s">
        <v>540</v>
      </c>
      <c r="I109" s="975"/>
      <c r="J109" s="975"/>
      <c r="K109" s="975"/>
      <c r="L109" s="976"/>
    </row>
    <row r="110" spans="2:12" ht="103.5" customHeight="1" x14ac:dyDescent="0.25">
      <c r="B110" s="977"/>
      <c r="C110" s="978"/>
      <c r="D110" s="978"/>
      <c r="E110" s="978"/>
      <c r="F110" s="978"/>
      <c r="G110" s="979"/>
      <c r="H110" s="977"/>
      <c r="I110" s="978"/>
      <c r="J110" s="978"/>
      <c r="K110" s="978"/>
      <c r="L110" s="979"/>
    </row>
    <row r="111" spans="2:12" x14ac:dyDescent="0.25">
      <c r="B111" s="977"/>
      <c r="C111" s="978"/>
      <c r="D111" s="978"/>
      <c r="E111" s="978"/>
      <c r="F111" s="978"/>
      <c r="G111" s="979"/>
      <c r="H111" s="977"/>
      <c r="I111" s="978"/>
      <c r="J111" s="978"/>
      <c r="K111" s="978"/>
      <c r="L111" s="979"/>
    </row>
    <row r="112" spans="2:12" x14ac:dyDescent="0.25">
      <c r="B112" s="977"/>
      <c r="C112" s="978"/>
      <c r="D112" s="978"/>
      <c r="E112" s="978"/>
      <c r="F112" s="978"/>
      <c r="G112" s="979"/>
      <c r="H112" s="977"/>
      <c r="I112" s="978"/>
      <c r="J112" s="978"/>
      <c r="K112" s="978"/>
      <c r="L112" s="979"/>
    </row>
    <row r="113" spans="2:12" x14ac:dyDescent="0.25">
      <c r="B113" s="977"/>
      <c r="C113" s="978"/>
      <c r="D113" s="978"/>
      <c r="E113" s="978"/>
      <c r="F113" s="978"/>
      <c r="G113" s="979"/>
      <c r="H113" s="977"/>
      <c r="I113" s="978"/>
      <c r="J113" s="978"/>
      <c r="K113" s="978"/>
      <c r="L113" s="979"/>
    </row>
    <row r="114" spans="2:12" x14ac:dyDescent="0.25">
      <c r="B114" s="977"/>
      <c r="C114" s="978"/>
      <c r="D114" s="978"/>
      <c r="E114" s="978"/>
      <c r="F114" s="978"/>
      <c r="G114" s="979"/>
      <c r="H114" s="977"/>
      <c r="I114" s="978"/>
      <c r="J114" s="978"/>
      <c r="K114" s="978"/>
      <c r="L114" s="979"/>
    </row>
    <row r="115" spans="2:12" x14ac:dyDescent="0.25">
      <c r="B115" s="977"/>
      <c r="C115" s="978"/>
      <c r="D115" s="978"/>
      <c r="E115" s="978"/>
      <c r="F115" s="978"/>
      <c r="G115" s="979"/>
      <c r="H115" s="977"/>
      <c r="I115" s="978"/>
      <c r="J115" s="978"/>
      <c r="K115" s="978"/>
      <c r="L115" s="979"/>
    </row>
    <row r="116" spans="2:12" x14ac:dyDescent="0.25">
      <c r="B116" s="977"/>
      <c r="C116" s="978"/>
      <c r="D116" s="978"/>
      <c r="E116" s="978"/>
      <c r="F116" s="978"/>
      <c r="G116" s="979"/>
      <c r="H116" s="977"/>
      <c r="I116" s="978"/>
      <c r="J116" s="978"/>
      <c r="K116" s="978"/>
      <c r="L116" s="979"/>
    </row>
    <row r="117" spans="2:12" ht="15" customHeight="1" x14ac:dyDescent="0.25">
      <c r="B117" s="1111">
        <v>21</v>
      </c>
      <c r="C117" s="1112"/>
      <c r="D117" s="1112"/>
      <c r="E117" s="1112"/>
      <c r="F117" s="1112"/>
      <c r="G117" s="1113"/>
      <c r="H117" s="1111">
        <v>22</v>
      </c>
      <c r="I117" s="1112"/>
      <c r="J117" s="1112"/>
      <c r="K117" s="1112"/>
      <c r="L117" s="1113"/>
    </row>
    <row r="118" spans="2:12" ht="15.75" thickBot="1" x14ac:dyDescent="0.3">
      <c r="B118" s="1114"/>
      <c r="C118" s="1115"/>
      <c r="D118" s="1115"/>
      <c r="E118" s="1115"/>
      <c r="F118" s="1115"/>
      <c r="G118" s="1116"/>
      <c r="H118" s="1114"/>
      <c r="I118" s="1115"/>
      <c r="J118" s="1115"/>
      <c r="K118" s="1115"/>
      <c r="L118" s="1116"/>
    </row>
    <row r="119" spans="2:12" ht="200.25" customHeight="1" thickBot="1" x14ac:dyDescent="0.3">
      <c r="B119" s="1125" t="s">
        <v>1194</v>
      </c>
      <c r="C119" s="1121"/>
      <c r="D119" s="1121"/>
      <c r="E119" s="1121"/>
      <c r="F119" s="1121"/>
      <c r="G119" s="1121"/>
      <c r="H119" s="1121"/>
      <c r="I119" s="1121"/>
      <c r="J119" s="1121"/>
      <c r="K119" s="1121"/>
      <c r="L119" s="1122"/>
    </row>
    <row r="120" spans="2:12" ht="14.25" customHeight="1" x14ac:dyDescent="0.25">
      <c r="B120" s="974" t="s">
        <v>539</v>
      </c>
      <c r="C120" s="975"/>
      <c r="D120" s="975"/>
      <c r="E120" s="975"/>
      <c r="F120" s="975"/>
      <c r="G120" s="976"/>
      <c r="H120" s="974" t="s">
        <v>540</v>
      </c>
      <c r="I120" s="975"/>
      <c r="J120" s="975"/>
      <c r="K120" s="975"/>
      <c r="L120" s="976"/>
    </row>
    <row r="121" spans="2:12" ht="103.5" customHeight="1" x14ac:dyDescent="0.25">
      <c r="B121" s="977"/>
      <c r="C121" s="978"/>
      <c r="D121" s="978"/>
      <c r="E121" s="978"/>
      <c r="F121" s="978"/>
      <c r="G121" s="979"/>
      <c r="H121" s="977"/>
      <c r="I121" s="978"/>
      <c r="J121" s="978"/>
      <c r="K121" s="978"/>
      <c r="L121" s="979"/>
    </row>
    <row r="122" spans="2:12" x14ac:dyDescent="0.25">
      <c r="B122" s="977"/>
      <c r="C122" s="978"/>
      <c r="D122" s="978"/>
      <c r="E122" s="978"/>
      <c r="F122" s="978"/>
      <c r="G122" s="979"/>
      <c r="H122" s="977"/>
      <c r="I122" s="978"/>
      <c r="J122" s="978"/>
      <c r="K122" s="978"/>
      <c r="L122" s="979"/>
    </row>
    <row r="123" spans="2:12" x14ac:dyDescent="0.25">
      <c r="B123" s="977"/>
      <c r="C123" s="978"/>
      <c r="D123" s="978"/>
      <c r="E123" s="978"/>
      <c r="F123" s="978"/>
      <c r="G123" s="979"/>
      <c r="H123" s="977"/>
      <c r="I123" s="978"/>
      <c r="J123" s="978"/>
      <c r="K123" s="978"/>
      <c r="L123" s="979"/>
    </row>
    <row r="124" spans="2:12" x14ac:dyDescent="0.25">
      <c r="B124" s="977"/>
      <c r="C124" s="978"/>
      <c r="D124" s="978"/>
      <c r="E124" s="978"/>
      <c r="F124" s="978"/>
      <c r="G124" s="979"/>
      <c r="H124" s="977"/>
      <c r="I124" s="978"/>
      <c r="J124" s="978"/>
      <c r="K124" s="978"/>
      <c r="L124" s="979"/>
    </row>
    <row r="125" spans="2:12" x14ac:dyDescent="0.25">
      <c r="B125" s="977"/>
      <c r="C125" s="978"/>
      <c r="D125" s="978"/>
      <c r="E125" s="978"/>
      <c r="F125" s="978"/>
      <c r="G125" s="979"/>
      <c r="H125" s="977"/>
      <c r="I125" s="978"/>
      <c r="J125" s="978"/>
      <c r="K125" s="978"/>
      <c r="L125" s="979"/>
    </row>
    <row r="126" spans="2:12" x14ac:dyDescent="0.25">
      <c r="B126" s="977"/>
      <c r="C126" s="978"/>
      <c r="D126" s="978"/>
      <c r="E126" s="978"/>
      <c r="F126" s="978"/>
      <c r="G126" s="979"/>
      <c r="H126" s="977"/>
      <c r="I126" s="978"/>
      <c r="J126" s="978"/>
      <c r="K126" s="978"/>
      <c r="L126" s="979"/>
    </row>
    <row r="127" spans="2:12" x14ac:dyDescent="0.25">
      <c r="B127" s="977"/>
      <c r="C127" s="978"/>
      <c r="D127" s="978"/>
      <c r="E127" s="978"/>
      <c r="F127" s="978"/>
      <c r="G127" s="979"/>
      <c r="H127" s="977"/>
      <c r="I127" s="978"/>
      <c r="J127" s="978"/>
      <c r="K127" s="978"/>
      <c r="L127" s="979"/>
    </row>
    <row r="128" spans="2:12" ht="15" customHeight="1" x14ac:dyDescent="0.25">
      <c r="B128" s="1111">
        <v>23</v>
      </c>
      <c r="C128" s="1112"/>
      <c r="D128" s="1112"/>
      <c r="E128" s="1112"/>
      <c r="F128" s="1112"/>
      <c r="G128" s="1113"/>
      <c r="H128" s="1111">
        <v>24</v>
      </c>
      <c r="I128" s="1112"/>
      <c r="J128" s="1112"/>
      <c r="K128" s="1112"/>
      <c r="L128" s="1113"/>
    </row>
    <row r="129" spans="2:12" ht="15.75" thickBot="1" x14ac:dyDescent="0.3">
      <c r="B129" s="1114"/>
      <c r="C129" s="1115"/>
      <c r="D129" s="1115"/>
      <c r="E129" s="1115"/>
      <c r="F129" s="1115"/>
      <c r="G129" s="1116"/>
      <c r="H129" s="1114"/>
      <c r="I129" s="1115"/>
      <c r="J129" s="1115"/>
      <c r="K129" s="1115"/>
      <c r="L129" s="1116"/>
    </row>
    <row r="130" spans="2:12" ht="14.25" customHeight="1" x14ac:dyDescent="0.25">
      <c r="B130" s="974" t="s">
        <v>539</v>
      </c>
      <c r="C130" s="975"/>
      <c r="D130" s="975"/>
      <c r="E130" s="975"/>
      <c r="F130" s="975"/>
      <c r="G130" s="976"/>
      <c r="H130" s="974" t="s">
        <v>540</v>
      </c>
      <c r="I130" s="975"/>
      <c r="J130" s="975"/>
      <c r="K130" s="975"/>
      <c r="L130" s="976"/>
    </row>
    <row r="131" spans="2:12" ht="103.5" customHeight="1" x14ac:dyDescent="0.25">
      <c r="B131" s="977"/>
      <c r="C131" s="978"/>
      <c r="D131" s="978"/>
      <c r="E131" s="978"/>
      <c r="F131" s="978"/>
      <c r="G131" s="979"/>
      <c r="H131" s="977"/>
      <c r="I131" s="978"/>
      <c r="J131" s="978"/>
      <c r="K131" s="978"/>
      <c r="L131" s="979"/>
    </row>
    <row r="132" spans="2:12" x14ac:dyDescent="0.25">
      <c r="B132" s="977"/>
      <c r="C132" s="978"/>
      <c r="D132" s="978"/>
      <c r="E132" s="978"/>
      <c r="F132" s="978"/>
      <c r="G132" s="979"/>
      <c r="H132" s="977"/>
      <c r="I132" s="978"/>
      <c r="J132" s="978"/>
      <c r="K132" s="978"/>
      <c r="L132" s="979"/>
    </row>
    <row r="133" spans="2:12" x14ac:dyDescent="0.25">
      <c r="B133" s="977"/>
      <c r="C133" s="978"/>
      <c r="D133" s="978"/>
      <c r="E133" s="978"/>
      <c r="F133" s="978"/>
      <c r="G133" s="979"/>
      <c r="H133" s="977"/>
      <c r="I133" s="978"/>
      <c r="J133" s="978"/>
      <c r="K133" s="978"/>
      <c r="L133" s="979"/>
    </row>
    <row r="134" spans="2:12" x14ac:dyDescent="0.25">
      <c r="B134" s="977"/>
      <c r="C134" s="978"/>
      <c r="D134" s="978"/>
      <c r="E134" s="978"/>
      <c r="F134" s="978"/>
      <c r="G134" s="979"/>
      <c r="H134" s="977"/>
      <c r="I134" s="978"/>
      <c r="J134" s="978"/>
      <c r="K134" s="978"/>
      <c r="L134" s="979"/>
    </row>
    <row r="135" spans="2:12" x14ac:dyDescent="0.25">
      <c r="B135" s="977"/>
      <c r="C135" s="978"/>
      <c r="D135" s="978"/>
      <c r="E135" s="978"/>
      <c r="F135" s="978"/>
      <c r="G135" s="979"/>
      <c r="H135" s="977"/>
      <c r="I135" s="978"/>
      <c r="J135" s="978"/>
      <c r="K135" s="978"/>
      <c r="L135" s="979"/>
    </row>
    <row r="136" spans="2:12" x14ac:dyDescent="0.25">
      <c r="B136" s="977"/>
      <c r="C136" s="978"/>
      <c r="D136" s="978"/>
      <c r="E136" s="978"/>
      <c r="F136" s="978"/>
      <c r="G136" s="979"/>
      <c r="H136" s="977"/>
      <c r="I136" s="978"/>
      <c r="J136" s="978"/>
      <c r="K136" s="978"/>
      <c r="L136" s="979"/>
    </row>
    <row r="137" spans="2:12" x14ac:dyDescent="0.25">
      <c r="B137" s="977"/>
      <c r="C137" s="978"/>
      <c r="D137" s="978"/>
      <c r="E137" s="978"/>
      <c r="F137" s="978"/>
      <c r="G137" s="979"/>
      <c r="H137" s="977"/>
      <c r="I137" s="978"/>
      <c r="J137" s="978"/>
      <c r="K137" s="978"/>
      <c r="L137" s="979"/>
    </row>
    <row r="138" spans="2:12" ht="15" customHeight="1" x14ac:dyDescent="0.25">
      <c r="B138" s="1111">
        <v>25</v>
      </c>
      <c r="C138" s="1112"/>
      <c r="D138" s="1112"/>
      <c r="E138" s="1112"/>
      <c r="F138" s="1112"/>
      <c r="G138" s="1113"/>
      <c r="H138" s="1111">
        <v>26</v>
      </c>
      <c r="I138" s="1112"/>
      <c r="J138" s="1112"/>
      <c r="K138" s="1112"/>
      <c r="L138" s="1113"/>
    </row>
    <row r="139" spans="2:12" ht="15.75" thickBot="1" x14ac:dyDescent="0.3">
      <c r="B139" s="1114"/>
      <c r="C139" s="1115"/>
      <c r="D139" s="1115"/>
      <c r="E139" s="1115"/>
      <c r="F139" s="1115"/>
      <c r="G139" s="1116"/>
      <c r="H139" s="1114"/>
      <c r="I139" s="1115"/>
      <c r="J139" s="1115"/>
      <c r="K139" s="1115"/>
      <c r="L139" s="1116"/>
    </row>
    <row r="140" spans="2:12" ht="14.25" customHeight="1" x14ac:dyDescent="0.25">
      <c r="B140" s="974" t="s">
        <v>539</v>
      </c>
      <c r="C140" s="975"/>
      <c r="D140" s="975"/>
      <c r="E140" s="975"/>
      <c r="F140" s="975"/>
      <c r="G140" s="976"/>
      <c r="H140" s="974" t="s">
        <v>540</v>
      </c>
      <c r="I140" s="975"/>
      <c r="J140" s="975"/>
      <c r="K140" s="975"/>
      <c r="L140" s="976"/>
    </row>
    <row r="141" spans="2:12" ht="103.5" customHeight="1" x14ac:dyDescent="0.25">
      <c r="B141" s="977"/>
      <c r="C141" s="978"/>
      <c r="D141" s="978"/>
      <c r="E141" s="978"/>
      <c r="F141" s="978"/>
      <c r="G141" s="979"/>
      <c r="H141" s="977"/>
      <c r="I141" s="978"/>
      <c r="J141" s="978"/>
      <c r="K141" s="978"/>
      <c r="L141" s="979"/>
    </row>
    <row r="142" spans="2:12" x14ac:dyDescent="0.25">
      <c r="B142" s="977"/>
      <c r="C142" s="978"/>
      <c r="D142" s="978"/>
      <c r="E142" s="978"/>
      <c r="F142" s="978"/>
      <c r="G142" s="979"/>
      <c r="H142" s="977"/>
      <c r="I142" s="978"/>
      <c r="J142" s="978"/>
      <c r="K142" s="978"/>
      <c r="L142" s="979"/>
    </row>
    <row r="143" spans="2:12" x14ac:dyDescent="0.25">
      <c r="B143" s="977"/>
      <c r="C143" s="978"/>
      <c r="D143" s="978"/>
      <c r="E143" s="978"/>
      <c r="F143" s="978"/>
      <c r="G143" s="979"/>
      <c r="H143" s="977"/>
      <c r="I143" s="978"/>
      <c r="J143" s="978"/>
      <c r="K143" s="978"/>
      <c r="L143" s="979"/>
    </row>
    <row r="144" spans="2:12" x14ac:dyDescent="0.25">
      <c r="B144" s="977"/>
      <c r="C144" s="978"/>
      <c r="D144" s="978"/>
      <c r="E144" s="978"/>
      <c r="F144" s="978"/>
      <c r="G144" s="979"/>
      <c r="H144" s="977"/>
      <c r="I144" s="978"/>
      <c r="J144" s="978"/>
      <c r="K144" s="978"/>
      <c r="L144" s="979"/>
    </row>
    <row r="145" spans="2:12" x14ac:dyDescent="0.25">
      <c r="B145" s="977"/>
      <c r="C145" s="978"/>
      <c r="D145" s="978"/>
      <c r="E145" s="978"/>
      <c r="F145" s="978"/>
      <c r="G145" s="979"/>
      <c r="H145" s="977"/>
      <c r="I145" s="978"/>
      <c r="J145" s="978"/>
      <c r="K145" s="978"/>
      <c r="L145" s="979"/>
    </row>
    <row r="146" spans="2:12" x14ac:dyDescent="0.25">
      <c r="B146" s="977"/>
      <c r="C146" s="978"/>
      <c r="D146" s="978"/>
      <c r="E146" s="978"/>
      <c r="F146" s="978"/>
      <c r="G146" s="979"/>
      <c r="H146" s="977"/>
      <c r="I146" s="978"/>
      <c r="J146" s="978"/>
      <c r="K146" s="978"/>
      <c r="L146" s="979"/>
    </row>
    <row r="147" spans="2:12" x14ac:dyDescent="0.25">
      <c r="B147" s="977"/>
      <c r="C147" s="978"/>
      <c r="D147" s="978"/>
      <c r="E147" s="978"/>
      <c r="F147" s="978"/>
      <c r="G147" s="979"/>
      <c r="H147" s="977"/>
      <c r="I147" s="978"/>
      <c r="J147" s="978"/>
      <c r="K147" s="978"/>
      <c r="L147" s="979"/>
    </row>
    <row r="148" spans="2:12" ht="15" customHeight="1" x14ac:dyDescent="0.25">
      <c r="B148" s="1111">
        <v>27</v>
      </c>
      <c r="C148" s="1112"/>
      <c r="D148" s="1112"/>
      <c r="E148" s="1112"/>
      <c r="F148" s="1112"/>
      <c r="G148" s="1113"/>
      <c r="H148" s="1111">
        <v>28</v>
      </c>
      <c r="I148" s="1112"/>
      <c r="J148" s="1112"/>
      <c r="K148" s="1112"/>
      <c r="L148" s="1113"/>
    </row>
    <row r="149" spans="2:12" ht="15.75" thickBot="1" x14ac:dyDescent="0.3">
      <c r="B149" s="1114"/>
      <c r="C149" s="1115"/>
      <c r="D149" s="1115"/>
      <c r="E149" s="1115"/>
      <c r="F149" s="1115"/>
      <c r="G149" s="1116"/>
      <c r="H149" s="1114"/>
      <c r="I149" s="1115"/>
      <c r="J149" s="1115"/>
      <c r="K149" s="1115"/>
      <c r="L149" s="1116"/>
    </row>
    <row r="150" spans="2:12" ht="80.25" customHeight="1" thickBot="1" x14ac:dyDescent="0.3">
      <c r="B150" s="1125" t="s">
        <v>1195</v>
      </c>
      <c r="C150" s="1121"/>
      <c r="D150" s="1121"/>
      <c r="E150" s="1121"/>
      <c r="F150" s="1121"/>
      <c r="G150" s="1121"/>
      <c r="H150" s="1121"/>
      <c r="I150" s="1121"/>
      <c r="J150" s="1121"/>
      <c r="K150" s="1121"/>
      <c r="L150" s="1122"/>
    </row>
    <row r="151" spans="2:12" ht="14.25" customHeight="1" x14ac:dyDescent="0.25">
      <c r="B151" s="974" t="s">
        <v>539</v>
      </c>
      <c r="C151" s="975"/>
      <c r="D151" s="975"/>
      <c r="E151" s="975"/>
      <c r="F151" s="975"/>
      <c r="G151" s="976"/>
      <c r="H151" s="974" t="s">
        <v>540</v>
      </c>
      <c r="I151" s="975"/>
      <c r="J151" s="975"/>
      <c r="K151" s="975"/>
      <c r="L151" s="976"/>
    </row>
    <row r="152" spans="2:12" ht="103.5" customHeight="1" x14ac:dyDescent="0.25">
      <c r="B152" s="977"/>
      <c r="C152" s="978"/>
      <c r="D152" s="978"/>
      <c r="E152" s="978"/>
      <c r="F152" s="978"/>
      <c r="G152" s="979"/>
      <c r="H152" s="977"/>
      <c r="I152" s="978"/>
      <c r="J152" s="978"/>
      <c r="K152" s="978"/>
      <c r="L152" s="979"/>
    </row>
    <row r="153" spans="2:12" x14ac:dyDescent="0.25">
      <c r="B153" s="977"/>
      <c r="C153" s="978"/>
      <c r="D153" s="978"/>
      <c r="E153" s="978"/>
      <c r="F153" s="978"/>
      <c r="G153" s="979"/>
      <c r="H153" s="977"/>
      <c r="I153" s="978"/>
      <c r="J153" s="978"/>
      <c r="K153" s="978"/>
      <c r="L153" s="979"/>
    </row>
    <row r="154" spans="2:12" x14ac:dyDescent="0.25">
      <c r="B154" s="977"/>
      <c r="C154" s="978"/>
      <c r="D154" s="978"/>
      <c r="E154" s="978"/>
      <c r="F154" s="978"/>
      <c r="G154" s="979"/>
      <c r="H154" s="977"/>
      <c r="I154" s="978"/>
      <c r="J154" s="978"/>
      <c r="K154" s="978"/>
      <c r="L154" s="979"/>
    </row>
    <row r="155" spans="2:12" x14ac:dyDescent="0.25">
      <c r="B155" s="977"/>
      <c r="C155" s="978"/>
      <c r="D155" s="978"/>
      <c r="E155" s="978"/>
      <c r="F155" s="978"/>
      <c r="G155" s="979"/>
      <c r="H155" s="977"/>
      <c r="I155" s="978"/>
      <c r="J155" s="978"/>
      <c r="K155" s="978"/>
      <c r="L155" s="979"/>
    </row>
    <row r="156" spans="2:12" x14ac:dyDescent="0.25">
      <c r="B156" s="977"/>
      <c r="C156" s="978"/>
      <c r="D156" s="978"/>
      <c r="E156" s="978"/>
      <c r="F156" s="978"/>
      <c r="G156" s="979"/>
      <c r="H156" s="977"/>
      <c r="I156" s="978"/>
      <c r="J156" s="978"/>
      <c r="K156" s="978"/>
      <c r="L156" s="979"/>
    </row>
    <row r="157" spans="2:12" x14ac:dyDescent="0.25">
      <c r="B157" s="977"/>
      <c r="C157" s="978"/>
      <c r="D157" s="978"/>
      <c r="E157" s="978"/>
      <c r="F157" s="978"/>
      <c r="G157" s="979"/>
      <c r="H157" s="977"/>
      <c r="I157" s="978"/>
      <c r="J157" s="978"/>
      <c r="K157" s="978"/>
      <c r="L157" s="979"/>
    </row>
    <row r="158" spans="2:12" x14ac:dyDescent="0.25">
      <c r="B158" s="977"/>
      <c r="C158" s="978"/>
      <c r="D158" s="978"/>
      <c r="E158" s="978"/>
      <c r="F158" s="978"/>
      <c r="G158" s="979"/>
      <c r="H158" s="977"/>
      <c r="I158" s="978"/>
      <c r="J158" s="978"/>
      <c r="K158" s="978"/>
      <c r="L158" s="979"/>
    </row>
    <row r="159" spans="2:12" ht="15" customHeight="1" x14ac:dyDescent="0.25">
      <c r="B159" s="1111">
        <v>29</v>
      </c>
      <c r="C159" s="1112"/>
      <c r="D159" s="1112"/>
      <c r="E159" s="1112"/>
      <c r="F159" s="1112"/>
      <c r="G159" s="1113"/>
      <c r="H159" s="1111">
        <v>30</v>
      </c>
      <c r="I159" s="1112"/>
      <c r="J159" s="1112"/>
      <c r="K159" s="1112"/>
      <c r="L159" s="1113"/>
    </row>
    <row r="160" spans="2:12" ht="15.75" thickBot="1" x14ac:dyDescent="0.3">
      <c r="B160" s="1114"/>
      <c r="C160" s="1115"/>
      <c r="D160" s="1115"/>
      <c r="E160" s="1115"/>
      <c r="F160" s="1115"/>
      <c r="G160" s="1116"/>
      <c r="H160" s="1114"/>
      <c r="I160" s="1115"/>
      <c r="J160" s="1115"/>
      <c r="K160" s="1115"/>
      <c r="L160" s="1116"/>
    </row>
    <row r="161" spans="2:12" ht="45.75" customHeight="1" thickBot="1" x14ac:dyDescent="0.3">
      <c r="B161" s="1120" t="s">
        <v>1196</v>
      </c>
      <c r="C161" s="1121"/>
      <c r="D161" s="1121"/>
      <c r="E161" s="1121"/>
      <c r="F161" s="1121"/>
      <c r="G161" s="1121"/>
      <c r="H161" s="1121"/>
      <c r="I161" s="1121"/>
      <c r="J161" s="1121"/>
      <c r="K161" s="1121"/>
      <c r="L161" s="1122"/>
    </row>
    <row r="162" spans="2:12" ht="14.25" customHeight="1" x14ac:dyDescent="0.25">
      <c r="B162" s="974" t="s">
        <v>539</v>
      </c>
      <c r="C162" s="975"/>
      <c r="D162" s="975"/>
      <c r="E162" s="975"/>
      <c r="F162" s="975"/>
      <c r="G162" s="976"/>
      <c r="H162" s="974" t="s">
        <v>540</v>
      </c>
      <c r="I162" s="975"/>
      <c r="J162" s="975"/>
      <c r="K162" s="975"/>
      <c r="L162" s="976"/>
    </row>
    <row r="163" spans="2:12" ht="103.5" customHeight="1" x14ac:dyDescent="0.25">
      <c r="B163" s="977"/>
      <c r="C163" s="978"/>
      <c r="D163" s="978"/>
      <c r="E163" s="978"/>
      <c r="F163" s="978"/>
      <c r="G163" s="979"/>
      <c r="H163" s="977"/>
      <c r="I163" s="978"/>
      <c r="J163" s="978"/>
      <c r="K163" s="978"/>
      <c r="L163" s="979"/>
    </row>
    <row r="164" spans="2:12" x14ac:dyDescent="0.25">
      <c r="B164" s="977"/>
      <c r="C164" s="978"/>
      <c r="D164" s="978"/>
      <c r="E164" s="978"/>
      <c r="F164" s="978"/>
      <c r="G164" s="979"/>
      <c r="H164" s="977"/>
      <c r="I164" s="978"/>
      <c r="J164" s="978"/>
      <c r="K164" s="978"/>
      <c r="L164" s="979"/>
    </row>
    <row r="165" spans="2:12" x14ac:dyDescent="0.25">
      <c r="B165" s="977"/>
      <c r="C165" s="978"/>
      <c r="D165" s="978"/>
      <c r="E165" s="978"/>
      <c r="F165" s="978"/>
      <c r="G165" s="979"/>
      <c r="H165" s="977"/>
      <c r="I165" s="978"/>
      <c r="J165" s="978"/>
      <c r="K165" s="978"/>
      <c r="L165" s="979"/>
    </row>
    <row r="166" spans="2:12" x14ac:dyDescent="0.25">
      <c r="B166" s="977"/>
      <c r="C166" s="978"/>
      <c r="D166" s="978"/>
      <c r="E166" s="978"/>
      <c r="F166" s="978"/>
      <c r="G166" s="979"/>
      <c r="H166" s="977"/>
      <c r="I166" s="978"/>
      <c r="J166" s="978"/>
      <c r="K166" s="978"/>
      <c r="L166" s="979"/>
    </row>
    <row r="167" spans="2:12" x14ac:dyDescent="0.25">
      <c r="B167" s="977"/>
      <c r="C167" s="978"/>
      <c r="D167" s="978"/>
      <c r="E167" s="978"/>
      <c r="F167" s="978"/>
      <c r="G167" s="979"/>
      <c r="H167" s="977"/>
      <c r="I167" s="978"/>
      <c r="J167" s="978"/>
      <c r="K167" s="978"/>
      <c r="L167" s="979"/>
    </row>
    <row r="168" spans="2:12" x14ac:dyDescent="0.25">
      <c r="B168" s="977"/>
      <c r="C168" s="978"/>
      <c r="D168" s="978"/>
      <c r="E168" s="978"/>
      <c r="F168" s="978"/>
      <c r="G168" s="979"/>
      <c r="H168" s="977"/>
      <c r="I168" s="978"/>
      <c r="J168" s="978"/>
      <c r="K168" s="978"/>
      <c r="L168" s="979"/>
    </row>
    <row r="169" spans="2:12" x14ac:dyDescent="0.25">
      <c r="B169" s="977"/>
      <c r="C169" s="978"/>
      <c r="D169" s="978"/>
      <c r="E169" s="978"/>
      <c r="F169" s="978"/>
      <c r="G169" s="979"/>
      <c r="H169" s="977"/>
      <c r="I169" s="978"/>
      <c r="J169" s="978"/>
      <c r="K169" s="978"/>
      <c r="L169" s="979"/>
    </row>
    <row r="170" spans="2:12" ht="15" customHeight="1" x14ac:dyDescent="0.25">
      <c r="B170" s="1111">
        <v>31</v>
      </c>
      <c r="C170" s="1112"/>
      <c r="D170" s="1112"/>
      <c r="E170" s="1112"/>
      <c r="F170" s="1112"/>
      <c r="G170" s="1113"/>
      <c r="H170" s="1111">
        <v>32</v>
      </c>
      <c r="I170" s="1112"/>
      <c r="J170" s="1112"/>
      <c r="K170" s="1112"/>
      <c r="L170" s="1113"/>
    </row>
    <row r="171" spans="2:12" ht="15.75" thickBot="1" x14ac:dyDescent="0.3">
      <c r="B171" s="1114"/>
      <c r="C171" s="1115"/>
      <c r="D171" s="1115"/>
      <c r="E171" s="1115"/>
      <c r="F171" s="1115"/>
      <c r="G171" s="1116"/>
      <c r="H171" s="1114"/>
      <c r="I171" s="1115"/>
      <c r="J171" s="1115"/>
      <c r="K171" s="1115"/>
      <c r="L171" s="1116"/>
    </row>
    <row r="172" spans="2:12" ht="62.25" customHeight="1" thickBot="1" x14ac:dyDescent="0.3">
      <c r="B172" s="1120" t="s">
        <v>1197</v>
      </c>
      <c r="C172" s="1123"/>
      <c r="D172" s="1123"/>
      <c r="E172" s="1123"/>
      <c r="F172" s="1123"/>
      <c r="G172" s="1123"/>
      <c r="H172" s="1123"/>
      <c r="I172" s="1123"/>
      <c r="J172" s="1123"/>
      <c r="K172" s="1123"/>
      <c r="L172" s="1124"/>
    </row>
    <row r="173" spans="2:12" ht="14.25" customHeight="1" x14ac:dyDescent="0.25">
      <c r="B173" s="974" t="s">
        <v>539</v>
      </c>
      <c r="C173" s="975"/>
      <c r="D173" s="975"/>
      <c r="E173" s="975"/>
      <c r="F173" s="975"/>
      <c r="G173" s="976"/>
      <c r="H173" s="974" t="s">
        <v>540</v>
      </c>
      <c r="I173" s="975"/>
      <c r="J173" s="975"/>
      <c r="K173" s="975"/>
      <c r="L173" s="976"/>
    </row>
    <row r="174" spans="2:12" ht="103.5" customHeight="1" x14ac:dyDescent="0.25">
      <c r="B174" s="977"/>
      <c r="C174" s="978"/>
      <c r="D174" s="978"/>
      <c r="E174" s="978"/>
      <c r="F174" s="978"/>
      <c r="G174" s="979"/>
      <c r="H174" s="977"/>
      <c r="I174" s="978"/>
      <c r="J174" s="978"/>
      <c r="K174" s="978"/>
      <c r="L174" s="979"/>
    </row>
    <row r="175" spans="2:12" x14ac:dyDescent="0.25">
      <c r="B175" s="977"/>
      <c r="C175" s="978"/>
      <c r="D175" s="978"/>
      <c r="E175" s="978"/>
      <c r="F175" s="978"/>
      <c r="G175" s="979"/>
      <c r="H175" s="977"/>
      <c r="I175" s="978"/>
      <c r="J175" s="978"/>
      <c r="K175" s="978"/>
      <c r="L175" s="979"/>
    </row>
    <row r="176" spans="2:12" x14ac:dyDescent="0.25">
      <c r="B176" s="977"/>
      <c r="C176" s="978"/>
      <c r="D176" s="978"/>
      <c r="E176" s="978"/>
      <c r="F176" s="978"/>
      <c r="G176" s="979"/>
      <c r="H176" s="977"/>
      <c r="I176" s="978"/>
      <c r="J176" s="978"/>
      <c r="K176" s="978"/>
      <c r="L176" s="979"/>
    </row>
    <row r="177" spans="2:12" x14ac:dyDescent="0.25">
      <c r="B177" s="977"/>
      <c r="C177" s="978"/>
      <c r="D177" s="978"/>
      <c r="E177" s="978"/>
      <c r="F177" s="978"/>
      <c r="G177" s="979"/>
      <c r="H177" s="977"/>
      <c r="I177" s="978"/>
      <c r="J177" s="978"/>
      <c r="K177" s="978"/>
      <c r="L177" s="979"/>
    </row>
    <row r="178" spans="2:12" x14ac:dyDescent="0.25">
      <c r="B178" s="977"/>
      <c r="C178" s="978"/>
      <c r="D178" s="978"/>
      <c r="E178" s="978"/>
      <c r="F178" s="978"/>
      <c r="G178" s="979"/>
      <c r="H178" s="977"/>
      <c r="I178" s="978"/>
      <c r="J178" s="978"/>
      <c r="K178" s="978"/>
      <c r="L178" s="979"/>
    </row>
    <row r="179" spans="2:12" x14ac:dyDescent="0.25">
      <c r="B179" s="977"/>
      <c r="C179" s="978"/>
      <c r="D179" s="978"/>
      <c r="E179" s="978"/>
      <c r="F179" s="978"/>
      <c r="G179" s="979"/>
      <c r="H179" s="977"/>
      <c r="I179" s="978"/>
      <c r="J179" s="978"/>
      <c r="K179" s="978"/>
      <c r="L179" s="979"/>
    </row>
    <row r="180" spans="2:12" x14ac:dyDescent="0.25">
      <c r="B180" s="977"/>
      <c r="C180" s="978"/>
      <c r="D180" s="978"/>
      <c r="E180" s="978"/>
      <c r="F180" s="978"/>
      <c r="G180" s="979"/>
      <c r="H180" s="977"/>
      <c r="I180" s="978"/>
      <c r="J180" s="978"/>
      <c r="K180" s="978"/>
      <c r="L180" s="979"/>
    </row>
    <row r="181" spans="2:12" ht="15" customHeight="1" x14ac:dyDescent="0.25">
      <c r="B181" s="1111">
        <v>33</v>
      </c>
      <c r="C181" s="1112"/>
      <c r="D181" s="1112"/>
      <c r="E181" s="1112"/>
      <c r="F181" s="1112"/>
      <c r="G181" s="1113"/>
      <c r="H181" s="1111">
        <v>34</v>
      </c>
      <c r="I181" s="1112"/>
      <c r="J181" s="1112"/>
      <c r="K181" s="1112"/>
      <c r="L181" s="1113"/>
    </row>
    <row r="182" spans="2:12" ht="15.75" thickBot="1" x14ac:dyDescent="0.3">
      <c r="B182" s="1114"/>
      <c r="C182" s="1115"/>
      <c r="D182" s="1115"/>
      <c r="E182" s="1115"/>
      <c r="F182" s="1115"/>
      <c r="G182" s="1116"/>
      <c r="H182" s="1114"/>
      <c r="I182" s="1115"/>
      <c r="J182" s="1115"/>
      <c r="K182" s="1115"/>
      <c r="L182" s="1116"/>
    </row>
    <row r="183" spans="2:12" ht="14.25" customHeight="1" x14ac:dyDescent="0.25">
      <c r="B183" s="974" t="s">
        <v>539</v>
      </c>
      <c r="C183" s="975"/>
      <c r="D183" s="975"/>
      <c r="E183" s="975"/>
      <c r="F183" s="975"/>
      <c r="G183" s="976"/>
      <c r="H183" s="974" t="s">
        <v>540</v>
      </c>
      <c r="I183" s="975"/>
      <c r="J183" s="975"/>
      <c r="K183" s="975"/>
      <c r="L183" s="976"/>
    </row>
    <row r="184" spans="2:12" ht="103.5" customHeight="1" x14ac:dyDescent="0.25">
      <c r="B184" s="977"/>
      <c r="C184" s="978"/>
      <c r="D184" s="978"/>
      <c r="E184" s="978"/>
      <c r="F184" s="978"/>
      <c r="G184" s="979"/>
      <c r="H184" s="977"/>
      <c r="I184" s="978"/>
      <c r="J184" s="978"/>
      <c r="K184" s="978"/>
      <c r="L184" s="979"/>
    </row>
    <row r="185" spans="2:12" x14ac:dyDescent="0.25">
      <c r="B185" s="977"/>
      <c r="C185" s="978"/>
      <c r="D185" s="978"/>
      <c r="E185" s="978"/>
      <c r="F185" s="978"/>
      <c r="G185" s="979"/>
      <c r="H185" s="977"/>
      <c r="I185" s="978"/>
      <c r="J185" s="978"/>
      <c r="K185" s="978"/>
      <c r="L185" s="979"/>
    </row>
    <row r="186" spans="2:12" x14ac:dyDescent="0.25">
      <c r="B186" s="977"/>
      <c r="C186" s="978"/>
      <c r="D186" s="978"/>
      <c r="E186" s="978"/>
      <c r="F186" s="978"/>
      <c r="G186" s="979"/>
      <c r="H186" s="977"/>
      <c r="I186" s="978"/>
      <c r="J186" s="978"/>
      <c r="K186" s="978"/>
      <c r="L186" s="979"/>
    </row>
    <row r="187" spans="2:12" x14ac:dyDescent="0.25">
      <c r="B187" s="977"/>
      <c r="C187" s="978"/>
      <c r="D187" s="978"/>
      <c r="E187" s="978"/>
      <c r="F187" s="978"/>
      <c r="G187" s="979"/>
      <c r="H187" s="977"/>
      <c r="I187" s="978"/>
      <c r="J187" s="978"/>
      <c r="K187" s="978"/>
      <c r="L187" s="979"/>
    </row>
    <row r="188" spans="2:12" x14ac:dyDescent="0.25">
      <c r="B188" s="977"/>
      <c r="C188" s="978"/>
      <c r="D188" s="978"/>
      <c r="E188" s="978"/>
      <c r="F188" s="978"/>
      <c r="G188" s="979"/>
      <c r="H188" s="977"/>
      <c r="I188" s="978"/>
      <c r="J188" s="978"/>
      <c r="K188" s="978"/>
      <c r="L188" s="979"/>
    </row>
    <row r="189" spans="2:12" x14ac:dyDescent="0.25">
      <c r="B189" s="977"/>
      <c r="C189" s="978"/>
      <c r="D189" s="978"/>
      <c r="E189" s="978"/>
      <c r="F189" s="978"/>
      <c r="G189" s="979"/>
      <c r="H189" s="977"/>
      <c r="I189" s="978"/>
      <c r="J189" s="978"/>
      <c r="K189" s="978"/>
      <c r="L189" s="979"/>
    </row>
    <row r="190" spans="2:12" x14ac:dyDescent="0.25">
      <c r="B190" s="977"/>
      <c r="C190" s="978"/>
      <c r="D190" s="978"/>
      <c r="E190" s="978"/>
      <c r="F190" s="978"/>
      <c r="G190" s="979"/>
      <c r="H190" s="977"/>
      <c r="I190" s="978"/>
      <c r="J190" s="978"/>
      <c r="K190" s="978"/>
      <c r="L190" s="979"/>
    </row>
    <row r="191" spans="2:12" ht="15" customHeight="1" x14ac:dyDescent="0.25">
      <c r="B191" s="1111">
        <v>35</v>
      </c>
      <c r="C191" s="1112"/>
      <c r="D191" s="1112"/>
      <c r="E191" s="1112"/>
      <c r="F191" s="1112"/>
      <c r="G191" s="1113"/>
      <c r="H191" s="1111">
        <v>36</v>
      </c>
      <c r="I191" s="1112"/>
      <c r="J191" s="1112"/>
      <c r="K191" s="1112"/>
      <c r="L191" s="1113"/>
    </row>
    <row r="192" spans="2:12" ht="15.75" thickBot="1" x14ac:dyDescent="0.3">
      <c r="B192" s="1114"/>
      <c r="C192" s="1115"/>
      <c r="D192" s="1115"/>
      <c r="E192" s="1115"/>
      <c r="F192" s="1115"/>
      <c r="G192" s="1116"/>
      <c r="H192" s="1114"/>
      <c r="I192" s="1115"/>
      <c r="J192" s="1115"/>
      <c r="K192" s="1115"/>
      <c r="L192" s="1116"/>
    </row>
    <row r="193" spans="2:12" ht="57" customHeight="1" thickBot="1" x14ac:dyDescent="0.3">
      <c r="B193" s="1120" t="s">
        <v>1198</v>
      </c>
      <c r="C193" s="1121"/>
      <c r="D193" s="1121"/>
      <c r="E193" s="1121"/>
      <c r="F193" s="1121"/>
      <c r="G193" s="1121"/>
      <c r="H193" s="1121"/>
      <c r="I193" s="1121"/>
      <c r="J193" s="1121"/>
      <c r="K193" s="1121"/>
      <c r="L193" s="1122"/>
    </row>
    <row r="194" spans="2:12" ht="14.25" customHeight="1" x14ac:dyDescent="0.25">
      <c r="B194" s="974" t="s">
        <v>539</v>
      </c>
      <c r="C194" s="975"/>
      <c r="D194" s="975"/>
      <c r="E194" s="975"/>
      <c r="F194" s="975"/>
      <c r="G194" s="976"/>
      <c r="H194" s="974" t="s">
        <v>540</v>
      </c>
      <c r="I194" s="975"/>
      <c r="J194" s="975"/>
      <c r="K194" s="975"/>
      <c r="L194" s="976"/>
    </row>
    <row r="195" spans="2:12" ht="103.5" customHeight="1" x14ac:dyDescent="0.25">
      <c r="B195" s="977"/>
      <c r="C195" s="978"/>
      <c r="D195" s="978"/>
      <c r="E195" s="978"/>
      <c r="F195" s="978"/>
      <c r="G195" s="979"/>
      <c r="H195" s="977"/>
      <c r="I195" s="978"/>
      <c r="J195" s="978"/>
      <c r="K195" s="978"/>
      <c r="L195" s="979"/>
    </row>
    <row r="196" spans="2:12" x14ac:dyDescent="0.25">
      <c r="B196" s="977"/>
      <c r="C196" s="978"/>
      <c r="D196" s="978"/>
      <c r="E196" s="978"/>
      <c r="F196" s="978"/>
      <c r="G196" s="979"/>
      <c r="H196" s="977"/>
      <c r="I196" s="978"/>
      <c r="J196" s="978"/>
      <c r="K196" s="978"/>
      <c r="L196" s="979"/>
    </row>
    <row r="197" spans="2:12" x14ac:dyDescent="0.25">
      <c r="B197" s="977"/>
      <c r="C197" s="978"/>
      <c r="D197" s="978"/>
      <c r="E197" s="978"/>
      <c r="F197" s="978"/>
      <c r="G197" s="979"/>
      <c r="H197" s="977"/>
      <c r="I197" s="978"/>
      <c r="J197" s="978"/>
      <c r="K197" s="978"/>
      <c r="L197" s="979"/>
    </row>
    <row r="198" spans="2:12" x14ac:dyDescent="0.25">
      <c r="B198" s="977"/>
      <c r="C198" s="978"/>
      <c r="D198" s="978"/>
      <c r="E198" s="978"/>
      <c r="F198" s="978"/>
      <c r="G198" s="979"/>
      <c r="H198" s="977"/>
      <c r="I198" s="978"/>
      <c r="J198" s="978"/>
      <c r="K198" s="978"/>
      <c r="L198" s="979"/>
    </row>
    <row r="199" spans="2:12" x14ac:dyDescent="0.25">
      <c r="B199" s="977"/>
      <c r="C199" s="978"/>
      <c r="D199" s="978"/>
      <c r="E199" s="978"/>
      <c r="F199" s="978"/>
      <c r="G199" s="979"/>
      <c r="H199" s="977"/>
      <c r="I199" s="978"/>
      <c r="J199" s="978"/>
      <c r="K199" s="978"/>
      <c r="L199" s="979"/>
    </row>
    <row r="200" spans="2:12" x14ac:dyDescent="0.25">
      <c r="B200" s="977"/>
      <c r="C200" s="978"/>
      <c r="D200" s="978"/>
      <c r="E200" s="978"/>
      <c r="F200" s="978"/>
      <c r="G200" s="979"/>
      <c r="H200" s="977"/>
      <c r="I200" s="978"/>
      <c r="J200" s="978"/>
      <c r="K200" s="978"/>
      <c r="L200" s="979"/>
    </row>
    <row r="201" spans="2:12" x14ac:dyDescent="0.25">
      <c r="B201" s="977"/>
      <c r="C201" s="978"/>
      <c r="D201" s="978"/>
      <c r="E201" s="978"/>
      <c r="F201" s="978"/>
      <c r="G201" s="979"/>
      <c r="H201" s="977"/>
      <c r="I201" s="978"/>
      <c r="J201" s="978"/>
      <c r="K201" s="978"/>
      <c r="L201" s="979"/>
    </row>
    <row r="202" spans="2:12" ht="15" customHeight="1" x14ac:dyDescent="0.25">
      <c r="B202" s="1111">
        <v>37</v>
      </c>
      <c r="C202" s="1112"/>
      <c r="D202" s="1112"/>
      <c r="E202" s="1112"/>
      <c r="F202" s="1112"/>
      <c r="G202" s="1113"/>
      <c r="H202" s="1111">
        <v>38</v>
      </c>
      <c r="I202" s="1112"/>
      <c r="J202" s="1112"/>
      <c r="K202" s="1112"/>
      <c r="L202" s="1113"/>
    </row>
    <row r="203" spans="2:12" ht="15.75" thickBot="1" x14ac:dyDescent="0.3">
      <c r="B203" s="1114"/>
      <c r="C203" s="1115"/>
      <c r="D203" s="1115"/>
      <c r="E203" s="1115"/>
      <c r="F203" s="1115"/>
      <c r="G203" s="1116"/>
      <c r="H203" s="1114"/>
      <c r="I203" s="1115"/>
      <c r="J203" s="1115"/>
      <c r="K203" s="1115"/>
      <c r="L203" s="1116"/>
    </row>
    <row r="204" spans="2:12" ht="14.25" customHeight="1" x14ac:dyDescent="0.25">
      <c r="B204" s="974" t="s">
        <v>539</v>
      </c>
      <c r="C204" s="975"/>
      <c r="D204" s="975"/>
      <c r="E204" s="975"/>
      <c r="F204" s="975"/>
      <c r="G204" s="976"/>
      <c r="H204" s="974" t="s">
        <v>540</v>
      </c>
      <c r="I204" s="975"/>
      <c r="J204" s="975"/>
      <c r="K204" s="975"/>
      <c r="L204" s="976"/>
    </row>
    <row r="205" spans="2:12" ht="103.5" customHeight="1" x14ac:dyDescent="0.25">
      <c r="B205" s="977"/>
      <c r="C205" s="978"/>
      <c r="D205" s="978"/>
      <c r="E205" s="978"/>
      <c r="F205" s="978"/>
      <c r="G205" s="979"/>
      <c r="H205" s="977"/>
      <c r="I205" s="978"/>
      <c r="J205" s="978"/>
      <c r="K205" s="978"/>
      <c r="L205" s="979"/>
    </row>
    <row r="206" spans="2:12" x14ac:dyDescent="0.25">
      <c r="B206" s="977"/>
      <c r="C206" s="978"/>
      <c r="D206" s="978"/>
      <c r="E206" s="978"/>
      <c r="F206" s="978"/>
      <c r="G206" s="979"/>
      <c r="H206" s="977"/>
      <c r="I206" s="978"/>
      <c r="J206" s="978"/>
      <c r="K206" s="978"/>
      <c r="L206" s="979"/>
    </row>
    <row r="207" spans="2:12" x14ac:dyDescent="0.25">
      <c r="B207" s="977"/>
      <c r="C207" s="978"/>
      <c r="D207" s="978"/>
      <c r="E207" s="978"/>
      <c r="F207" s="978"/>
      <c r="G207" s="979"/>
      <c r="H207" s="977"/>
      <c r="I207" s="978"/>
      <c r="J207" s="978"/>
      <c r="K207" s="978"/>
      <c r="L207" s="979"/>
    </row>
    <row r="208" spans="2:12" x14ac:dyDescent="0.25">
      <c r="B208" s="977"/>
      <c r="C208" s="978"/>
      <c r="D208" s="978"/>
      <c r="E208" s="978"/>
      <c r="F208" s="978"/>
      <c r="G208" s="979"/>
      <c r="H208" s="977"/>
      <c r="I208" s="978"/>
      <c r="J208" s="978"/>
      <c r="K208" s="978"/>
      <c r="L208" s="979"/>
    </row>
    <row r="209" spans="2:12" x14ac:dyDescent="0.25">
      <c r="B209" s="977"/>
      <c r="C209" s="978"/>
      <c r="D209" s="978"/>
      <c r="E209" s="978"/>
      <c r="F209" s="978"/>
      <c r="G209" s="979"/>
      <c r="H209" s="977"/>
      <c r="I209" s="978"/>
      <c r="J209" s="978"/>
      <c r="K209" s="978"/>
      <c r="L209" s="979"/>
    </row>
    <row r="210" spans="2:12" x14ac:dyDescent="0.25">
      <c r="B210" s="977"/>
      <c r="C210" s="978"/>
      <c r="D210" s="978"/>
      <c r="E210" s="978"/>
      <c r="F210" s="978"/>
      <c r="G210" s="979"/>
      <c r="H210" s="977"/>
      <c r="I210" s="978"/>
      <c r="J210" s="978"/>
      <c r="K210" s="978"/>
      <c r="L210" s="979"/>
    </row>
    <row r="211" spans="2:12" x14ac:dyDescent="0.25">
      <c r="B211" s="977"/>
      <c r="C211" s="978"/>
      <c r="D211" s="978"/>
      <c r="E211" s="978"/>
      <c r="F211" s="978"/>
      <c r="G211" s="979"/>
      <c r="H211" s="977"/>
      <c r="I211" s="978"/>
      <c r="J211" s="978"/>
      <c r="K211" s="978"/>
      <c r="L211" s="979"/>
    </row>
    <row r="212" spans="2:12" ht="15" customHeight="1" x14ac:dyDescent="0.25">
      <c r="B212" s="1111">
        <v>39</v>
      </c>
      <c r="C212" s="1112"/>
      <c r="D212" s="1112"/>
      <c r="E212" s="1112"/>
      <c r="F212" s="1112"/>
      <c r="G212" s="1113"/>
      <c r="H212" s="1111">
        <v>40</v>
      </c>
      <c r="I212" s="1112"/>
      <c r="J212" s="1112"/>
      <c r="K212" s="1112"/>
      <c r="L212" s="1113"/>
    </row>
    <row r="213" spans="2:12" ht="15.75" thickBot="1" x14ac:dyDescent="0.3">
      <c r="B213" s="1114"/>
      <c r="C213" s="1115"/>
      <c r="D213" s="1115"/>
      <c r="E213" s="1115"/>
      <c r="F213" s="1115"/>
      <c r="G213" s="1116"/>
      <c r="H213" s="1114"/>
      <c r="I213" s="1115"/>
      <c r="J213" s="1115"/>
      <c r="K213" s="1115"/>
      <c r="L213" s="1116"/>
    </row>
    <row r="214" spans="2:12" ht="14.25" customHeight="1" x14ac:dyDescent="0.25">
      <c r="B214" s="974" t="s">
        <v>539</v>
      </c>
      <c r="C214" s="975"/>
      <c r="D214" s="975"/>
      <c r="E214" s="975"/>
      <c r="F214" s="975"/>
      <c r="G214" s="976"/>
      <c r="H214" s="974" t="s">
        <v>540</v>
      </c>
      <c r="I214" s="975"/>
      <c r="J214" s="975"/>
      <c r="K214" s="975"/>
      <c r="L214" s="976"/>
    </row>
    <row r="215" spans="2:12" ht="103.5" customHeight="1" x14ac:dyDescent="0.25">
      <c r="B215" s="977"/>
      <c r="C215" s="978"/>
      <c r="D215" s="978"/>
      <c r="E215" s="978"/>
      <c r="F215" s="978"/>
      <c r="G215" s="979"/>
      <c r="H215" s="977"/>
      <c r="I215" s="978"/>
      <c r="J215" s="978"/>
      <c r="K215" s="978"/>
      <c r="L215" s="979"/>
    </row>
    <row r="216" spans="2:12" x14ac:dyDescent="0.25">
      <c r="B216" s="977"/>
      <c r="C216" s="978"/>
      <c r="D216" s="978"/>
      <c r="E216" s="978"/>
      <c r="F216" s="978"/>
      <c r="G216" s="979"/>
      <c r="H216" s="977"/>
      <c r="I216" s="978"/>
      <c r="J216" s="978"/>
      <c r="K216" s="978"/>
      <c r="L216" s="979"/>
    </row>
    <row r="217" spans="2:12" x14ac:dyDescent="0.25">
      <c r="B217" s="977"/>
      <c r="C217" s="978"/>
      <c r="D217" s="978"/>
      <c r="E217" s="978"/>
      <c r="F217" s="978"/>
      <c r="G217" s="979"/>
      <c r="H217" s="977"/>
      <c r="I217" s="978"/>
      <c r="J217" s="978"/>
      <c r="K217" s="978"/>
      <c r="L217" s="979"/>
    </row>
    <row r="218" spans="2:12" x14ac:dyDescent="0.25">
      <c r="B218" s="977"/>
      <c r="C218" s="978"/>
      <c r="D218" s="978"/>
      <c r="E218" s="978"/>
      <c r="F218" s="978"/>
      <c r="G218" s="979"/>
      <c r="H218" s="977"/>
      <c r="I218" s="978"/>
      <c r="J218" s="978"/>
      <c r="K218" s="978"/>
      <c r="L218" s="979"/>
    </row>
    <row r="219" spans="2:12" x14ac:dyDescent="0.25">
      <c r="B219" s="977"/>
      <c r="C219" s="978"/>
      <c r="D219" s="978"/>
      <c r="E219" s="978"/>
      <c r="F219" s="978"/>
      <c r="G219" s="979"/>
      <c r="H219" s="977"/>
      <c r="I219" s="978"/>
      <c r="J219" s="978"/>
      <c r="K219" s="978"/>
      <c r="L219" s="979"/>
    </row>
    <row r="220" spans="2:12" x14ac:dyDescent="0.25">
      <c r="B220" s="977"/>
      <c r="C220" s="978"/>
      <c r="D220" s="978"/>
      <c r="E220" s="978"/>
      <c r="F220" s="978"/>
      <c r="G220" s="979"/>
      <c r="H220" s="977"/>
      <c r="I220" s="978"/>
      <c r="J220" s="978"/>
      <c r="K220" s="978"/>
      <c r="L220" s="979"/>
    </row>
    <row r="221" spans="2:12" x14ac:dyDescent="0.25">
      <c r="B221" s="977"/>
      <c r="C221" s="978"/>
      <c r="D221" s="978"/>
      <c r="E221" s="978"/>
      <c r="F221" s="978"/>
      <c r="G221" s="979"/>
      <c r="H221" s="977"/>
      <c r="I221" s="978"/>
      <c r="J221" s="978"/>
      <c r="K221" s="978"/>
      <c r="L221" s="979"/>
    </row>
    <row r="222" spans="2:12" ht="15" customHeight="1" x14ac:dyDescent="0.25">
      <c r="B222" s="1111">
        <v>41</v>
      </c>
      <c r="C222" s="1112"/>
      <c r="D222" s="1112"/>
      <c r="E222" s="1112"/>
      <c r="F222" s="1112"/>
      <c r="G222" s="1113"/>
      <c r="H222" s="1111">
        <v>42</v>
      </c>
      <c r="I222" s="1112"/>
      <c r="J222" s="1112"/>
      <c r="K222" s="1112"/>
      <c r="L222" s="1113"/>
    </row>
    <row r="223" spans="2:12" ht="15.75" thickBot="1" x14ac:dyDescent="0.3">
      <c r="B223" s="1114"/>
      <c r="C223" s="1115"/>
      <c r="D223" s="1115"/>
      <c r="E223" s="1115"/>
      <c r="F223" s="1115"/>
      <c r="G223" s="1116"/>
      <c r="H223" s="1114"/>
      <c r="I223" s="1115"/>
      <c r="J223" s="1115"/>
      <c r="K223" s="1115"/>
      <c r="L223" s="1116"/>
    </row>
    <row r="224" spans="2:12" ht="14.25" customHeight="1" x14ac:dyDescent="0.25">
      <c r="B224" s="974" t="s">
        <v>539</v>
      </c>
      <c r="C224" s="975"/>
      <c r="D224" s="975"/>
      <c r="E224" s="975"/>
      <c r="F224" s="975"/>
      <c r="G224" s="976"/>
      <c r="H224" s="974" t="s">
        <v>540</v>
      </c>
      <c r="I224" s="975"/>
      <c r="J224" s="975"/>
      <c r="K224" s="975"/>
      <c r="L224" s="976"/>
    </row>
    <row r="225" spans="2:12" ht="103.5" customHeight="1" x14ac:dyDescent="0.25">
      <c r="B225" s="977"/>
      <c r="C225" s="978"/>
      <c r="D225" s="978"/>
      <c r="E225" s="978"/>
      <c r="F225" s="978"/>
      <c r="G225" s="979"/>
      <c r="H225" s="977"/>
      <c r="I225" s="978"/>
      <c r="J225" s="978"/>
      <c r="K225" s="978"/>
      <c r="L225" s="979"/>
    </row>
    <row r="226" spans="2:12" x14ac:dyDescent="0.25">
      <c r="B226" s="977"/>
      <c r="C226" s="978"/>
      <c r="D226" s="978"/>
      <c r="E226" s="978"/>
      <c r="F226" s="978"/>
      <c r="G226" s="979"/>
      <c r="H226" s="977"/>
      <c r="I226" s="978"/>
      <c r="J226" s="978"/>
      <c r="K226" s="978"/>
      <c r="L226" s="979"/>
    </row>
    <row r="227" spans="2:12" x14ac:dyDescent="0.25">
      <c r="B227" s="977"/>
      <c r="C227" s="978"/>
      <c r="D227" s="978"/>
      <c r="E227" s="978"/>
      <c r="F227" s="978"/>
      <c r="G227" s="979"/>
      <c r="H227" s="977"/>
      <c r="I227" s="978"/>
      <c r="J227" s="978"/>
      <c r="K227" s="978"/>
      <c r="L227" s="979"/>
    </row>
    <row r="228" spans="2:12" x14ac:dyDescent="0.25">
      <c r="B228" s="977"/>
      <c r="C228" s="978"/>
      <c r="D228" s="978"/>
      <c r="E228" s="978"/>
      <c r="F228" s="978"/>
      <c r="G228" s="979"/>
      <c r="H228" s="977"/>
      <c r="I228" s="978"/>
      <c r="J228" s="978"/>
      <c r="K228" s="978"/>
      <c r="L228" s="979"/>
    </row>
    <row r="229" spans="2:12" x14ac:dyDescent="0.25">
      <c r="B229" s="977"/>
      <c r="C229" s="978"/>
      <c r="D229" s="978"/>
      <c r="E229" s="978"/>
      <c r="F229" s="978"/>
      <c r="G229" s="979"/>
      <c r="H229" s="977"/>
      <c r="I229" s="978"/>
      <c r="J229" s="978"/>
      <c r="K229" s="978"/>
      <c r="L229" s="979"/>
    </row>
    <row r="230" spans="2:12" x14ac:dyDescent="0.25">
      <c r="B230" s="977"/>
      <c r="C230" s="978"/>
      <c r="D230" s="978"/>
      <c r="E230" s="978"/>
      <c r="F230" s="978"/>
      <c r="G230" s="979"/>
      <c r="H230" s="977"/>
      <c r="I230" s="978"/>
      <c r="J230" s="978"/>
      <c r="K230" s="978"/>
      <c r="L230" s="979"/>
    </row>
    <row r="231" spans="2:12" x14ac:dyDescent="0.25">
      <c r="B231" s="977"/>
      <c r="C231" s="978"/>
      <c r="D231" s="978"/>
      <c r="E231" s="978"/>
      <c r="F231" s="978"/>
      <c r="G231" s="979"/>
      <c r="H231" s="977"/>
      <c r="I231" s="978"/>
      <c r="J231" s="978"/>
      <c r="K231" s="978"/>
      <c r="L231" s="979"/>
    </row>
    <row r="232" spans="2:12" ht="15" customHeight="1" x14ac:dyDescent="0.25">
      <c r="B232" s="1111">
        <v>43</v>
      </c>
      <c r="C232" s="1112"/>
      <c r="D232" s="1112"/>
      <c r="E232" s="1112"/>
      <c r="F232" s="1112"/>
      <c r="G232" s="1113"/>
      <c r="H232" s="1111">
        <v>44</v>
      </c>
      <c r="I232" s="1112"/>
      <c r="J232" s="1112"/>
      <c r="K232" s="1112"/>
      <c r="L232" s="1113"/>
    </row>
    <row r="233" spans="2:12" ht="15.75" thickBot="1" x14ac:dyDescent="0.3">
      <c r="B233" s="1114"/>
      <c r="C233" s="1115"/>
      <c r="D233" s="1115"/>
      <c r="E233" s="1115"/>
      <c r="F233" s="1115"/>
      <c r="G233" s="1116"/>
      <c r="H233" s="1114"/>
      <c r="I233" s="1115"/>
      <c r="J233" s="1115"/>
      <c r="K233" s="1115"/>
      <c r="L233" s="1116"/>
    </row>
    <row r="234" spans="2:12" ht="14.25" customHeight="1" x14ac:dyDescent="0.25">
      <c r="B234" s="974" t="s">
        <v>539</v>
      </c>
      <c r="C234" s="975"/>
      <c r="D234" s="975"/>
      <c r="E234" s="975"/>
      <c r="F234" s="975"/>
      <c r="G234" s="976"/>
      <c r="H234" s="974" t="s">
        <v>540</v>
      </c>
      <c r="I234" s="975"/>
      <c r="J234" s="975"/>
      <c r="K234" s="975"/>
      <c r="L234" s="976"/>
    </row>
    <row r="235" spans="2:12" ht="103.5" customHeight="1" x14ac:dyDescent="0.25">
      <c r="B235" s="977"/>
      <c r="C235" s="978"/>
      <c r="D235" s="978"/>
      <c r="E235" s="978"/>
      <c r="F235" s="978"/>
      <c r="G235" s="979"/>
      <c r="H235" s="977"/>
      <c r="I235" s="978"/>
      <c r="J235" s="978"/>
      <c r="K235" s="978"/>
      <c r="L235" s="979"/>
    </row>
    <row r="236" spans="2:12" x14ac:dyDescent="0.25">
      <c r="B236" s="977"/>
      <c r="C236" s="978"/>
      <c r="D236" s="978"/>
      <c r="E236" s="978"/>
      <c r="F236" s="978"/>
      <c r="G236" s="979"/>
      <c r="H236" s="977"/>
      <c r="I236" s="978"/>
      <c r="J236" s="978"/>
      <c r="K236" s="978"/>
      <c r="L236" s="979"/>
    </row>
    <row r="237" spans="2:12" x14ac:dyDescent="0.25">
      <c r="B237" s="977"/>
      <c r="C237" s="978"/>
      <c r="D237" s="978"/>
      <c r="E237" s="978"/>
      <c r="F237" s="978"/>
      <c r="G237" s="979"/>
      <c r="H237" s="977"/>
      <c r="I237" s="978"/>
      <c r="J237" s="978"/>
      <c r="K237" s="978"/>
      <c r="L237" s="979"/>
    </row>
    <row r="238" spans="2:12" x14ac:dyDescent="0.25">
      <c r="B238" s="977"/>
      <c r="C238" s="978"/>
      <c r="D238" s="978"/>
      <c r="E238" s="978"/>
      <c r="F238" s="978"/>
      <c r="G238" s="979"/>
      <c r="H238" s="977"/>
      <c r="I238" s="978"/>
      <c r="J238" s="978"/>
      <c r="K238" s="978"/>
      <c r="L238" s="979"/>
    </row>
    <row r="239" spans="2:12" x14ac:dyDescent="0.25">
      <c r="B239" s="977"/>
      <c r="C239" s="978"/>
      <c r="D239" s="978"/>
      <c r="E239" s="978"/>
      <c r="F239" s="978"/>
      <c r="G239" s="979"/>
      <c r="H239" s="977"/>
      <c r="I239" s="978"/>
      <c r="J239" s="978"/>
      <c r="K239" s="978"/>
      <c r="L239" s="979"/>
    </row>
    <row r="240" spans="2:12" x14ac:dyDescent="0.25">
      <c r="B240" s="977"/>
      <c r="C240" s="978"/>
      <c r="D240" s="978"/>
      <c r="E240" s="978"/>
      <c r="F240" s="978"/>
      <c r="G240" s="979"/>
      <c r="H240" s="977"/>
      <c r="I240" s="978"/>
      <c r="J240" s="978"/>
      <c r="K240" s="978"/>
      <c r="L240" s="979"/>
    </row>
    <row r="241" spans="2:12" x14ac:dyDescent="0.25">
      <c r="B241" s="977"/>
      <c r="C241" s="978"/>
      <c r="D241" s="978"/>
      <c r="E241" s="978"/>
      <c r="F241" s="978"/>
      <c r="G241" s="979"/>
      <c r="H241" s="977"/>
      <c r="I241" s="978"/>
      <c r="J241" s="978"/>
      <c r="K241" s="978"/>
      <c r="L241" s="979"/>
    </row>
    <row r="242" spans="2:12" ht="15" customHeight="1" x14ac:dyDescent="0.25">
      <c r="B242" s="1111">
        <v>45</v>
      </c>
      <c r="C242" s="1112"/>
      <c r="D242" s="1112"/>
      <c r="E242" s="1112"/>
      <c r="F242" s="1112"/>
      <c r="G242" s="1113"/>
      <c r="H242" s="1111">
        <v>46</v>
      </c>
      <c r="I242" s="1112"/>
      <c r="J242" s="1112"/>
      <c r="K242" s="1112"/>
      <c r="L242" s="1113"/>
    </row>
    <row r="243" spans="2:12" ht="15.75" thickBot="1" x14ac:dyDescent="0.3">
      <c r="B243" s="1114"/>
      <c r="C243" s="1115"/>
      <c r="D243" s="1115"/>
      <c r="E243" s="1115"/>
      <c r="F243" s="1115"/>
      <c r="G243" s="1116"/>
      <c r="H243" s="1114"/>
      <c r="I243" s="1115"/>
      <c r="J243" s="1115"/>
      <c r="K243" s="1115"/>
      <c r="L243" s="1116"/>
    </row>
    <row r="244" spans="2:12" ht="14.25" customHeight="1" x14ac:dyDescent="0.25">
      <c r="B244" s="974" t="s">
        <v>539</v>
      </c>
      <c r="C244" s="975"/>
      <c r="D244" s="975"/>
      <c r="E244" s="975"/>
      <c r="F244" s="975"/>
      <c r="G244" s="976"/>
      <c r="H244" s="974" t="s">
        <v>540</v>
      </c>
      <c r="I244" s="975"/>
      <c r="J244" s="975"/>
      <c r="K244" s="975"/>
      <c r="L244" s="976"/>
    </row>
    <row r="245" spans="2:12" ht="103.5" customHeight="1" x14ac:dyDescent="0.25">
      <c r="B245" s="977"/>
      <c r="C245" s="978"/>
      <c r="D245" s="978"/>
      <c r="E245" s="978"/>
      <c r="F245" s="978"/>
      <c r="G245" s="979"/>
      <c r="H245" s="977"/>
      <c r="I245" s="978"/>
      <c r="J245" s="978"/>
      <c r="K245" s="978"/>
      <c r="L245" s="979"/>
    </row>
    <row r="246" spans="2:12" x14ac:dyDescent="0.25">
      <c r="B246" s="977"/>
      <c r="C246" s="978"/>
      <c r="D246" s="978"/>
      <c r="E246" s="978"/>
      <c r="F246" s="978"/>
      <c r="G246" s="979"/>
      <c r="H246" s="977"/>
      <c r="I246" s="978"/>
      <c r="J246" s="978"/>
      <c r="K246" s="978"/>
      <c r="L246" s="979"/>
    </row>
    <row r="247" spans="2:12" x14ac:dyDescent="0.25">
      <c r="B247" s="977"/>
      <c r="C247" s="978"/>
      <c r="D247" s="978"/>
      <c r="E247" s="978"/>
      <c r="F247" s="978"/>
      <c r="G247" s="979"/>
      <c r="H247" s="977"/>
      <c r="I247" s="978"/>
      <c r="J247" s="978"/>
      <c r="K247" s="978"/>
      <c r="L247" s="979"/>
    </row>
    <row r="248" spans="2:12" x14ac:dyDescent="0.25">
      <c r="B248" s="977"/>
      <c r="C248" s="978"/>
      <c r="D248" s="978"/>
      <c r="E248" s="978"/>
      <c r="F248" s="978"/>
      <c r="G248" s="979"/>
      <c r="H248" s="977"/>
      <c r="I248" s="978"/>
      <c r="J248" s="978"/>
      <c r="K248" s="978"/>
      <c r="L248" s="979"/>
    </row>
    <row r="249" spans="2:12" x14ac:dyDescent="0.25">
      <c r="B249" s="977"/>
      <c r="C249" s="978"/>
      <c r="D249" s="978"/>
      <c r="E249" s="978"/>
      <c r="F249" s="978"/>
      <c r="G249" s="979"/>
      <c r="H249" s="977"/>
      <c r="I249" s="978"/>
      <c r="J249" s="978"/>
      <c r="K249" s="978"/>
      <c r="L249" s="979"/>
    </row>
    <row r="250" spans="2:12" x14ac:dyDescent="0.25">
      <c r="B250" s="977"/>
      <c r="C250" s="978"/>
      <c r="D250" s="978"/>
      <c r="E250" s="978"/>
      <c r="F250" s="978"/>
      <c r="G250" s="979"/>
      <c r="H250" s="977"/>
      <c r="I250" s="978"/>
      <c r="J250" s="978"/>
      <c r="K250" s="978"/>
      <c r="L250" s="979"/>
    </row>
    <row r="251" spans="2:12" x14ac:dyDescent="0.25">
      <c r="B251" s="977"/>
      <c r="C251" s="978"/>
      <c r="D251" s="978"/>
      <c r="E251" s="978"/>
      <c r="F251" s="978"/>
      <c r="G251" s="979"/>
      <c r="H251" s="977"/>
      <c r="I251" s="978"/>
      <c r="J251" s="978"/>
      <c r="K251" s="978"/>
      <c r="L251" s="979"/>
    </row>
    <row r="252" spans="2:12" ht="15" customHeight="1" x14ac:dyDescent="0.25">
      <c r="B252" s="1111">
        <v>47</v>
      </c>
      <c r="C252" s="1112"/>
      <c r="D252" s="1112"/>
      <c r="E252" s="1112"/>
      <c r="F252" s="1112"/>
      <c r="G252" s="1113"/>
      <c r="H252" s="1111">
        <v>48</v>
      </c>
      <c r="I252" s="1112"/>
      <c r="J252" s="1112"/>
      <c r="K252" s="1112"/>
      <c r="L252" s="1113"/>
    </row>
    <row r="253" spans="2:12" ht="15.75" thickBot="1" x14ac:dyDescent="0.3">
      <c r="B253" s="1114"/>
      <c r="C253" s="1115"/>
      <c r="D253" s="1115"/>
      <c r="E253" s="1115"/>
      <c r="F253" s="1115"/>
      <c r="G253" s="1116"/>
      <c r="H253" s="1114"/>
      <c r="I253" s="1115"/>
      <c r="J253" s="1115"/>
      <c r="K253" s="1115"/>
      <c r="L253" s="1116"/>
    </row>
    <row r="254" spans="2:12" ht="14.25" customHeight="1" x14ac:dyDescent="0.25">
      <c r="B254" s="974" t="s">
        <v>539</v>
      </c>
      <c r="C254" s="975"/>
      <c r="D254" s="975"/>
      <c r="E254" s="975"/>
      <c r="F254" s="975"/>
      <c r="G254" s="976"/>
      <c r="H254" s="974" t="s">
        <v>540</v>
      </c>
      <c r="I254" s="975"/>
      <c r="J254" s="975"/>
      <c r="K254" s="975"/>
      <c r="L254" s="976"/>
    </row>
    <row r="255" spans="2:12" ht="103.5" customHeight="1" x14ac:dyDescent="0.25">
      <c r="B255" s="977"/>
      <c r="C255" s="978"/>
      <c r="D255" s="978"/>
      <c r="E255" s="978"/>
      <c r="F255" s="978"/>
      <c r="G255" s="979"/>
      <c r="H255" s="977"/>
      <c r="I255" s="978"/>
      <c r="J255" s="978"/>
      <c r="K255" s="978"/>
      <c r="L255" s="979"/>
    </row>
    <row r="256" spans="2:12" x14ac:dyDescent="0.25">
      <c r="B256" s="977"/>
      <c r="C256" s="978"/>
      <c r="D256" s="978"/>
      <c r="E256" s="978"/>
      <c r="F256" s="978"/>
      <c r="G256" s="979"/>
      <c r="H256" s="977"/>
      <c r="I256" s="978"/>
      <c r="J256" s="978"/>
      <c r="K256" s="978"/>
      <c r="L256" s="979"/>
    </row>
    <row r="257" spans="2:12" x14ac:dyDescent="0.25">
      <c r="B257" s="977"/>
      <c r="C257" s="978"/>
      <c r="D257" s="978"/>
      <c r="E257" s="978"/>
      <c r="F257" s="978"/>
      <c r="G257" s="979"/>
      <c r="H257" s="977"/>
      <c r="I257" s="978"/>
      <c r="J257" s="978"/>
      <c r="K257" s="978"/>
      <c r="L257" s="979"/>
    </row>
    <row r="258" spans="2:12" x14ac:dyDescent="0.25">
      <c r="B258" s="977"/>
      <c r="C258" s="978"/>
      <c r="D258" s="978"/>
      <c r="E258" s="978"/>
      <c r="F258" s="978"/>
      <c r="G258" s="979"/>
      <c r="H258" s="977"/>
      <c r="I258" s="978"/>
      <c r="J258" s="978"/>
      <c r="K258" s="978"/>
      <c r="L258" s="979"/>
    </row>
    <row r="259" spans="2:12" x14ac:dyDescent="0.25">
      <c r="B259" s="977"/>
      <c r="C259" s="978"/>
      <c r="D259" s="978"/>
      <c r="E259" s="978"/>
      <c r="F259" s="978"/>
      <c r="G259" s="979"/>
      <c r="H259" s="977"/>
      <c r="I259" s="978"/>
      <c r="J259" s="978"/>
      <c r="K259" s="978"/>
      <c r="L259" s="979"/>
    </row>
    <row r="260" spans="2:12" x14ac:dyDescent="0.25">
      <c r="B260" s="977"/>
      <c r="C260" s="978"/>
      <c r="D260" s="978"/>
      <c r="E260" s="978"/>
      <c r="F260" s="978"/>
      <c r="G260" s="979"/>
      <c r="H260" s="977"/>
      <c r="I260" s="978"/>
      <c r="J260" s="978"/>
      <c r="K260" s="978"/>
      <c r="L260" s="979"/>
    </row>
    <row r="261" spans="2:12" x14ac:dyDescent="0.25">
      <c r="B261" s="977"/>
      <c r="C261" s="978"/>
      <c r="D261" s="978"/>
      <c r="E261" s="978"/>
      <c r="F261" s="978"/>
      <c r="G261" s="979"/>
      <c r="H261" s="977"/>
      <c r="I261" s="978"/>
      <c r="J261" s="978"/>
      <c r="K261" s="978"/>
      <c r="L261" s="979"/>
    </row>
    <row r="262" spans="2:12" ht="15" customHeight="1" x14ac:dyDescent="0.25">
      <c r="B262" s="1111">
        <v>49</v>
      </c>
      <c r="C262" s="1112"/>
      <c r="D262" s="1112"/>
      <c r="E262" s="1112"/>
      <c r="F262" s="1112"/>
      <c r="G262" s="1113"/>
      <c r="H262" s="1111">
        <v>50</v>
      </c>
      <c r="I262" s="1112"/>
      <c r="J262" s="1112"/>
      <c r="K262" s="1112"/>
      <c r="L262" s="1113"/>
    </row>
    <row r="263" spans="2:12" ht="15.75" thickBot="1" x14ac:dyDescent="0.3">
      <c r="B263" s="1114"/>
      <c r="C263" s="1115"/>
      <c r="D263" s="1115"/>
      <c r="E263" s="1115"/>
      <c r="F263" s="1115"/>
      <c r="G263" s="1116"/>
      <c r="H263" s="1114"/>
      <c r="I263" s="1115"/>
      <c r="J263" s="1115"/>
      <c r="K263" s="1115"/>
      <c r="L263" s="1116"/>
    </row>
    <row r="264" spans="2:12" ht="14.25" customHeight="1" x14ac:dyDescent="0.25">
      <c r="B264" s="974" t="s">
        <v>539</v>
      </c>
      <c r="C264" s="975"/>
      <c r="D264" s="975"/>
      <c r="E264" s="975"/>
      <c r="F264" s="975"/>
      <c r="G264" s="976"/>
      <c r="H264" s="974" t="s">
        <v>540</v>
      </c>
      <c r="I264" s="975"/>
      <c r="J264" s="975"/>
      <c r="K264" s="975"/>
      <c r="L264" s="976"/>
    </row>
    <row r="265" spans="2:12" ht="103.5" customHeight="1" x14ac:dyDescent="0.25">
      <c r="B265" s="977"/>
      <c r="C265" s="978"/>
      <c r="D265" s="978"/>
      <c r="E265" s="978"/>
      <c r="F265" s="978"/>
      <c r="G265" s="979"/>
      <c r="H265" s="977"/>
      <c r="I265" s="978"/>
      <c r="J265" s="978"/>
      <c r="K265" s="978"/>
      <c r="L265" s="979"/>
    </row>
    <row r="266" spans="2:12" x14ac:dyDescent="0.25">
      <c r="B266" s="977"/>
      <c r="C266" s="978"/>
      <c r="D266" s="978"/>
      <c r="E266" s="978"/>
      <c r="F266" s="978"/>
      <c r="G266" s="979"/>
      <c r="H266" s="977"/>
      <c r="I266" s="978"/>
      <c r="J266" s="978"/>
      <c r="K266" s="978"/>
      <c r="L266" s="979"/>
    </row>
    <row r="267" spans="2:12" x14ac:dyDescent="0.25">
      <c r="B267" s="977"/>
      <c r="C267" s="978"/>
      <c r="D267" s="978"/>
      <c r="E267" s="978"/>
      <c r="F267" s="978"/>
      <c r="G267" s="979"/>
      <c r="H267" s="977"/>
      <c r="I267" s="978"/>
      <c r="J267" s="978"/>
      <c r="K267" s="978"/>
      <c r="L267" s="979"/>
    </row>
    <row r="268" spans="2:12" x14ac:dyDescent="0.25">
      <c r="B268" s="977"/>
      <c r="C268" s="978"/>
      <c r="D268" s="978"/>
      <c r="E268" s="978"/>
      <c r="F268" s="978"/>
      <c r="G268" s="979"/>
      <c r="H268" s="977"/>
      <c r="I268" s="978"/>
      <c r="J268" s="978"/>
      <c r="K268" s="978"/>
      <c r="L268" s="979"/>
    </row>
    <row r="269" spans="2:12" x14ac:dyDescent="0.25">
      <c r="B269" s="977"/>
      <c r="C269" s="978"/>
      <c r="D269" s="978"/>
      <c r="E269" s="978"/>
      <c r="F269" s="978"/>
      <c r="G269" s="979"/>
      <c r="H269" s="977"/>
      <c r="I269" s="978"/>
      <c r="J269" s="978"/>
      <c r="K269" s="978"/>
      <c r="L269" s="979"/>
    </row>
    <row r="270" spans="2:12" x14ac:dyDescent="0.25">
      <c r="B270" s="977"/>
      <c r="C270" s="978"/>
      <c r="D270" s="978"/>
      <c r="E270" s="978"/>
      <c r="F270" s="978"/>
      <c r="G270" s="979"/>
      <c r="H270" s="977"/>
      <c r="I270" s="978"/>
      <c r="J270" s="978"/>
      <c r="K270" s="978"/>
      <c r="L270" s="979"/>
    </row>
    <row r="271" spans="2:12" x14ac:dyDescent="0.25">
      <c r="B271" s="977"/>
      <c r="C271" s="978"/>
      <c r="D271" s="978"/>
      <c r="E271" s="978"/>
      <c r="F271" s="978"/>
      <c r="G271" s="979"/>
      <c r="H271" s="977"/>
      <c r="I271" s="978"/>
      <c r="J271" s="978"/>
      <c r="K271" s="978"/>
      <c r="L271" s="979"/>
    </row>
    <row r="272" spans="2:12" ht="15" customHeight="1" x14ac:dyDescent="0.25">
      <c r="B272" s="1111">
        <v>51</v>
      </c>
      <c r="C272" s="1112"/>
      <c r="D272" s="1112"/>
      <c r="E272" s="1112"/>
      <c r="F272" s="1112"/>
      <c r="G272" s="1113"/>
      <c r="H272" s="1111">
        <v>52</v>
      </c>
      <c r="I272" s="1112"/>
      <c r="J272" s="1112"/>
      <c r="K272" s="1112"/>
      <c r="L272" s="1113"/>
    </row>
    <row r="273" spans="2:12" ht="15.75" thickBot="1" x14ac:dyDescent="0.3">
      <c r="B273" s="1114"/>
      <c r="C273" s="1115"/>
      <c r="D273" s="1115"/>
      <c r="E273" s="1115"/>
      <c r="F273" s="1115"/>
      <c r="G273" s="1116"/>
      <c r="H273" s="1114"/>
      <c r="I273" s="1115"/>
      <c r="J273" s="1115"/>
      <c r="K273" s="1115"/>
      <c r="L273" s="1116"/>
    </row>
    <row r="274" spans="2:12" ht="14.25" customHeight="1" x14ac:dyDescent="0.25">
      <c r="B274" s="974" t="s">
        <v>539</v>
      </c>
      <c r="C274" s="975"/>
      <c r="D274" s="975"/>
      <c r="E274" s="975"/>
      <c r="F274" s="975"/>
      <c r="G274" s="976"/>
      <c r="H274" s="974" t="s">
        <v>540</v>
      </c>
      <c r="I274" s="975"/>
      <c r="J274" s="975"/>
      <c r="K274" s="975"/>
      <c r="L274" s="976"/>
    </row>
    <row r="275" spans="2:12" ht="103.5" customHeight="1" x14ac:dyDescent="0.25">
      <c r="B275" s="977"/>
      <c r="C275" s="978"/>
      <c r="D275" s="978"/>
      <c r="E275" s="978"/>
      <c r="F275" s="978"/>
      <c r="G275" s="979"/>
      <c r="H275" s="977"/>
      <c r="I275" s="978"/>
      <c r="J275" s="978"/>
      <c r="K275" s="978"/>
      <c r="L275" s="979"/>
    </row>
    <row r="276" spans="2:12" x14ac:dyDescent="0.25">
      <c r="B276" s="977"/>
      <c r="C276" s="978"/>
      <c r="D276" s="978"/>
      <c r="E276" s="978"/>
      <c r="F276" s="978"/>
      <c r="G276" s="979"/>
      <c r="H276" s="977"/>
      <c r="I276" s="978"/>
      <c r="J276" s="978"/>
      <c r="K276" s="978"/>
      <c r="L276" s="979"/>
    </row>
    <row r="277" spans="2:12" x14ac:dyDescent="0.25">
      <c r="B277" s="977"/>
      <c r="C277" s="978"/>
      <c r="D277" s="978"/>
      <c r="E277" s="978"/>
      <c r="F277" s="978"/>
      <c r="G277" s="979"/>
      <c r="H277" s="977"/>
      <c r="I277" s="978"/>
      <c r="J277" s="978"/>
      <c r="K277" s="978"/>
      <c r="L277" s="979"/>
    </row>
    <row r="278" spans="2:12" x14ac:dyDescent="0.25">
      <c r="B278" s="977"/>
      <c r="C278" s="978"/>
      <c r="D278" s="978"/>
      <c r="E278" s="978"/>
      <c r="F278" s="978"/>
      <c r="G278" s="979"/>
      <c r="H278" s="977"/>
      <c r="I278" s="978"/>
      <c r="J278" s="978"/>
      <c r="K278" s="978"/>
      <c r="L278" s="979"/>
    </row>
    <row r="279" spans="2:12" x14ac:dyDescent="0.25">
      <c r="B279" s="977"/>
      <c r="C279" s="978"/>
      <c r="D279" s="978"/>
      <c r="E279" s="978"/>
      <c r="F279" s="978"/>
      <c r="G279" s="979"/>
      <c r="H279" s="977"/>
      <c r="I279" s="978"/>
      <c r="J279" s="978"/>
      <c r="K279" s="978"/>
      <c r="L279" s="979"/>
    </row>
    <row r="280" spans="2:12" x14ac:dyDescent="0.25">
      <c r="B280" s="977"/>
      <c r="C280" s="978"/>
      <c r="D280" s="978"/>
      <c r="E280" s="978"/>
      <c r="F280" s="978"/>
      <c r="G280" s="979"/>
      <c r="H280" s="977"/>
      <c r="I280" s="978"/>
      <c r="J280" s="978"/>
      <c r="K280" s="978"/>
      <c r="L280" s="979"/>
    </row>
    <row r="281" spans="2:12" x14ac:dyDescent="0.25">
      <c r="B281" s="977"/>
      <c r="C281" s="978"/>
      <c r="D281" s="978"/>
      <c r="E281" s="978"/>
      <c r="F281" s="978"/>
      <c r="G281" s="979"/>
      <c r="H281" s="977"/>
      <c r="I281" s="978"/>
      <c r="J281" s="978"/>
      <c r="K281" s="978"/>
      <c r="L281" s="979"/>
    </row>
    <row r="282" spans="2:12" ht="15" customHeight="1" x14ac:dyDescent="0.25">
      <c r="B282" s="1111">
        <v>53</v>
      </c>
      <c r="C282" s="1112"/>
      <c r="D282" s="1112"/>
      <c r="E282" s="1112"/>
      <c r="F282" s="1112"/>
      <c r="G282" s="1113"/>
      <c r="H282" s="1111">
        <v>54</v>
      </c>
      <c r="I282" s="1112"/>
      <c r="J282" s="1112"/>
      <c r="K282" s="1112"/>
      <c r="L282" s="1113"/>
    </row>
    <row r="283" spans="2:12" ht="15.75" thickBot="1" x14ac:dyDescent="0.3">
      <c r="B283" s="1114"/>
      <c r="C283" s="1115"/>
      <c r="D283" s="1115"/>
      <c r="E283" s="1115"/>
      <c r="F283" s="1115"/>
      <c r="G283" s="1116"/>
      <c r="H283" s="1114"/>
      <c r="I283" s="1115"/>
      <c r="J283" s="1115"/>
      <c r="K283" s="1115"/>
      <c r="L283" s="1116"/>
    </row>
    <row r="284" spans="2:12" ht="14.25" customHeight="1" x14ac:dyDescent="0.25">
      <c r="B284" s="974" t="s">
        <v>539</v>
      </c>
      <c r="C284" s="975"/>
      <c r="D284" s="975"/>
      <c r="E284" s="975"/>
      <c r="F284" s="975"/>
      <c r="G284" s="976"/>
      <c r="H284" s="974" t="s">
        <v>540</v>
      </c>
      <c r="I284" s="975"/>
      <c r="J284" s="975"/>
      <c r="K284" s="975"/>
      <c r="L284" s="976"/>
    </row>
    <row r="285" spans="2:12" ht="103.5" customHeight="1" x14ac:dyDescent="0.25">
      <c r="B285" s="977"/>
      <c r="C285" s="978"/>
      <c r="D285" s="978"/>
      <c r="E285" s="978"/>
      <c r="F285" s="978"/>
      <c r="G285" s="979"/>
      <c r="H285" s="977"/>
      <c r="I285" s="978"/>
      <c r="J285" s="978"/>
      <c r="K285" s="978"/>
      <c r="L285" s="979"/>
    </row>
    <row r="286" spans="2:12" x14ac:dyDescent="0.25">
      <c r="B286" s="977"/>
      <c r="C286" s="978"/>
      <c r="D286" s="978"/>
      <c r="E286" s="978"/>
      <c r="F286" s="978"/>
      <c r="G286" s="979"/>
      <c r="H286" s="977"/>
      <c r="I286" s="978"/>
      <c r="J286" s="978"/>
      <c r="K286" s="978"/>
      <c r="L286" s="979"/>
    </row>
    <row r="287" spans="2:12" x14ac:dyDescent="0.25">
      <c r="B287" s="977"/>
      <c r="C287" s="978"/>
      <c r="D287" s="978"/>
      <c r="E287" s="978"/>
      <c r="F287" s="978"/>
      <c r="G287" s="979"/>
      <c r="H287" s="977"/>
      <c r="I287" s="978"/>
      <c r="J287" s="978"/>
      <c r="K287" s="978"/>
      <c r="L287" s="979"/>
    </row>
    <row r="288" spans="2:12" x14ac:dyDescent="0.25">
      <c r="B288" s="977"/>
      <c r="C288" s="978"/>
      <c r="D288" s="978"/>
      <c r="E288" s="978"/>
      <c r="F288" s="978"/>
      <c r="G288" s="979"/>
      <c r="H288" s="977"/>
      <c r="I288" s="978"/>
      <c r="J288" s="978"/>
      <c r="K288" s="978"/>
      <c r="L288" s="979"/>
    </row>
    <row r="289" spans="2:12" x14ac:dyDescent="0.25">
      <c r="B289" s="977"/>
      <c r="C289" s="978"/>
      <c r="D289" s="978"/>
      <c r="E289" s="978"/>
      <c r="F289" s="978"/>
      <c r="G289" s="979"/>
      <c r="H289" s="977"/>
      <c r="I289" s="978"/>
      <c r="J289" s="978"/>
      <c r="K289" s="978"/>
      <c r="L289" s="979"/>
    </row>
    <row r="290" spans="2:12" x14ac:dyDescent="0.25">
      <c r="B290" s="977"/>
      <c r="C290" s="978"/>
      <c r="D290" s="978"/>
      <c r="E290" s="978"/>
      <c r="F290" s="978"/>
      <c r="G290" s="979"/>
      <c r="H290" s="977"/>
      <c r="I290" s="978"/>
      <c r="J290" s="978"/>
      <c r="K290" s="978"/>
      <c r="L290" s="979"/>
    </row>
    <row r="291" spans="2:12" x14ac:dyDescent="0.25">
      <c r="B291" s="977"/>
      <c r="C291" s="978"/>
      <c r="D291" s="978"/>
      <c r="E291" s="978"/>
      <c r="F291" s="978"/>
      <c r="G291" s="979"/>
      <c r="H291" s="977"/>
      <c r="I291" s="978"/>
      <c r="J291" s="978"/>
      <c r="K291" s="978"/>
      <c r="L291" s="979"/>
    </row>
    <row r="292" spans="2:12" ht="15" customHeight="1" x14ac:dyDescent="0.25">
      <c r="B292" s="1111">
        <v>55</v>
      </c>
      <c r="C292" s="1112"/>
      <c r="D292" s="1112"/>
      <c r="E292" s="1112"/>
      <c r="F292" s="1112"/>
      <c r="G292" s="1113"/>
      <c r="H292" s="1111">
        <v>56</v>
      </c>
      <c r="I292" s="1112"/>
      <c r="J292" s="1112"/>
      <c r="K292" s="1112"/>
      <c r="L292" s="1113"/>
    </row>
    <row r="293" spans="2:12" ht="15.75" thickBot="1" x14ac:dyDescent="0.3">
      <c r="B293" s="1114"/>
      <c r="C293" s="1115"/>
      <c r="D293" s="1115"/>
      <c r="E293" s="1115"/>
      <c r="F293" s="1115"/>
      <c r="G293" s="1116"/>
      <c r="H293" s="1114"/>
      <c r="I293" s="1115"/>
      <c r="J293" s="1115"/>
      <c r="K293" s="1115"/>
      <c r="L293" s="1116"/>
    </row>
    <row r="294" spans="2:12" ht="168.75" customHeight="1" thickBot="1" x14ac:dyDescent="0.3">
      <c r="B294" s="1117" t="s">
        <v>1199</v>
      </c>
      <c r="C294" s="1118"/>
      <c r="D294" s="1118"/>
      <c r="E294" s="1118"/>
      <c r="F294" s="1118"/>
      <c r="G294" s="1118"/>
      <c r="H294" s="1118"/>
      <c r="I294" s="1118"/>
      <c r="J294" s="1118"/>
      <c r="K294" s="1118"/>
      <c r="L294" s="1119"/>
    </row>
    <row r="295" spans="2:12" ht="15.75" customHeight="1" x14ac:dyDescent="0.25">
      <c r="B295" s="977" t="s">
        <v>537</v>
      </c>
      <c r="C295" s="978"/>
      <c r="D295" s="978"/>
      <c r="E295" s="978"/>
      <c r="F295" s="978"/>
      <c r="G295" s="979"/>
      <c r="H295" s="977" t="s">
        <v>538</v>
      </c>
      <c r="I295" s="978"/>
      <c r="J295" s="978"/>
      <c r="K295" s="978"/>
      <c r="L295" s="979"/>
    </row>
    <row r="296" spans="2:12" x14ac:dyDescent="0.25">
      <c r="B296" s="977"/>
      <c r="C296" s="978"/>
      <c r="D296" s="978"/>
      <c r="E296" s="978"/>
      <c r="F296" s="978"/>
      <c r="G296" s="979"/>
      <c r="H296" s="977"/>
      <c r="I296" s="978"/>
      <c r="J296" s="978"/>
      <c r="K296" s="978"/>
      <c r="L296" s="979"/>
    </row>
    <row r="297" spans="2:12" x14ac:dyDescent="0.25">
      <c r="B297" s="977"/>
      <c r="C297" s="978"/>
      <c r="D297" s="978"/>
      <c r="E297" s="978"/>
      <c r="F297" s="978"/>
      <c r="G297" s="979"/>
      <c r="H297" s="977"/>
      <c r="I297" s="978"/>
      <c r="J297" s="978"/>
      <c r="K297" s="978"/>
      <c r="L297" s="979"/>
    </row>
    <row r="298" spans="2:12" x14ac:dyDescent="0.25">
      <c r="B298" s="977"/>
      <c r="C298" s="978"/>
      <c r="D298" s="978"/>
      <c r="E298" s="978"/>
      <c r="F298" s="978"/>
      <c r="G298" s="979"/>
      <c r="H298" s="977"/>
      <c r="I298" s="978"/>
      <c r="J298" s="978"/>
      <c r="K298" s="978"/>
      <c r="L298" s="979"/>
    </row>
    <row r="299" spans="2:12" x14ac:dyDescent="0.25">
      <c r="B299" s="977"/>
      <c r="C299" s="978"/>
      <c r="D299" s="978"/>
      <c r="E299" s="978"/>
      <c r="F299" s="978"/>
      <c r="G299" s="979"/>
      <c r="H299" s="977"/>
      <c r="I299" s="978"/>
      <c r="J299" s="978"/>
      <c r="K299" s="978"/>
      <c r="L299" s="979"/>
    </row>
    <row r="300" spans="2:12" x14ac:dyDescent="0.25">
      <c r="B300" s="977"/>
      <c r="C300" s="978"/>
      <c r="D300" s="978"/>
      <c r="E300" s="978"/>
      <c r="F300" s="978"/>
      <c r="G300" s="979"/>
      <c r="H300" s="977"/>
      <c r="I300" s="978"/>
      <c r="J300" s="978"/>
      <c r="K300" s="978"/>
      <c r="L300" s="979"/>
    </row>
    <row r="301" spans="2:12" x14ac:dyDescent="0.25">
      <c r="B301" s="977"/>
      <c r="C301" s="978"/>
      <c r="D301" s="978"/>
      <c r="E301" s="978"/>
      <c r="F301" s="978"/>
      <c r="G301" s="979"/>
      <c r="H301" s="977"/>
      <c r="I301" s="978"/>
      <c r="J301" s="978"/>
      <c r="K301" s="978"/>
      <c r="L301" s="979"/>
    </row>
    <row r="302" spans="2:12" x14ac:dyDescent="0.25">
      <c r="B302" s="977"/>
      <c r="C302" s="978"/>
      <c r="D302" s="978"/>
      <c r="E302" s="978"/>
      <c r="F302" s="978"/>
      <c r="G302" s="979"/>
      <c r="H302" s="977"/>
      <c r="I302" s="978"/>
      <c r="J302" s="978"/>
      <c r="K302" s="978"/>
      <c r="L302" s="979"/>
    </row>
    <row r="303" spans="2:12" x14ac:dyDescent="0.25">
      <c r="B303" s="977"/>
      <c r="C303" s="978"/>
      <c r="D303" s="978"/>
      <c r="E303" s="978"/>
      <c r="F303" s="978"/>
      <c r="G303" s="979"/>
      <c r="H303" s="977"/>
      <c r="I303" s="978"/>
      <c r="J303" s="978"/>
      <c r="K303" s="978"/>
      <c r="L303" s="979"/>
    </row>
    <row r="304" spans="2:12" x14ac:dyDescent="0.25">
      <c r="B304" s="977"/>
      <c r="C304" s="978"/>
      <c r="D304" s="978"/>
      <c r="E304" s="978"/>
      <c r="F304" s="978"/>
      <c r="G304" s="979"/>
      <c r="H304" s="977"/>
      <c r="I304" s="978"/>
      <c r="J304" s="978"/>
      <c r="K304" s="978"/>
      <c r="L304" s="979"/>
    </row>
    <row r="305" spans="2:12" x14ac:dyDescent="0.25">
      <c r="B305" s="977"/>
      <c r="C305" s="978"/>
      <c r="D305" s="978"/>
      <c r="E305" s="978"/>
      <c r="F305" s="978"/>
      <c r="G305" s="979"/>
      <c r="H305" s="977"/>
      <c r="I305" s="978"/>
      <c r="J305" s="978"/>
      <c r="K305" s="978"/>
      <c r="L305" s="979"/>
    </row>
    <row r="306" spans="2:12" x14ac:dyDescent="0.25">
      <c r="B306" s="977"/>
      <c r="C306" s="978"/>
      <c r="D306" s="978"/>
      <c r="E306" s="978"/>
      <c r="F306" s="978"/>
      <c r="G306" s="979"/>
      <c r="H306" s="977"/>
      <c r="I306" s="978"/>
      <c r="J306" s="978"/>
      <c r="K306" s="978"/>
      <c r="L306" s="979"/>
    </row>
    <row r="307" spans="2:12" x14ac:dyDescent="0.25">
      <c r="B307" s="977"/>
      <c r="C307" s="978"/>
      <c r="D307" s="978"/>
      <c r="E307" s="978"/>
      <c r="F307" s="978"/>
      <c r="G307" s="979"/>
      <c r="H307" s="977"/>
      <c r="I307" s="978"/>
      <c r="J307" s="978"/>
      <c r="K307" s="978"/>
      <c r="L307" s="979"/>
    </row>
    <row r="308" spans="2:12" x14ac:dyDescent="0.25">
      <c r="B308" s="977"/>
      <c r="C308" s="978"/>
      <c r="D308" s="978"/>
      <c r="E308" s="978"/>
      <c r="F308" s="978"/>
      <c r="G308" s="979"/>
      <c r="H308" s="977"/>
      <c r="I308" s="978"/>
      <c r="J308" s="978"/>
      <c r="K308" s="978"/>
      <c r="L308" s="979"/>
    </row>
    <row r="309" spans="2:12" x14ac:dyDescent="0.25">
      <c r="B309" s="1105">
        <v>57</v>
      </c>
      <c r="C309" s="1106"/>
      <c r="D309" s="1106"/>
      <c r="E309" s="1106"/>
      <c r="F309" s="1106"/>
      <c r="G309" s="1107"/>
      <c r="H309" s="1111">
        <v>58</v>
      </c>
      <c r="I309" s="1112"/>
      <c r="J309" s="1112"/>
      <c r="K309" s="1112"/>
      <c r="L309" s="1113"/>
    </row>
    <row r="310" spans="2:12" ht="18" customHeight="1" thickBot="1" x14ac:dyDescent="0.3">
      <c r="B310" s="1108"/>
      <c r="C310" s="1109"/>
      <c r="D310" s="1109"/>
      <c r="E310" s="1109"/>
      <c r="F310" s="1109"/>
      <c r="G310" s="1110"/>
      <c r="H310" s="1114"/>
      <c r="I310" s="1115"/>
      <c r="J310" s="1115"/>
      <c r="K310" s="1115"/>
      <c r="L310" s="1116"/>
    </row>
    <row r="311" spans="2:12" ht="15" customHeight="1" x14ac:dyDescent="0.25">
      <c r="B311" s="977" t="s">
        <v>537</v>
      </c>
      <c r="C311" s="978"/>
      <c r="D311" s="978"/>
      <c r="E311" s="978"/>
      <c r="F311" s="978"/>
      <c r="G311" s="979"/>
      <c r="H311" s="977" t="s">
        <v>538</v>
      </c>
      <c r="I311" s="978"/>
      <c r="J311" s="978"/>
      <c r="K311" s="978"/>
      <c r="L311" s="979"/>
    </row>
    <row r="312" spans="2:12" ht="15" customHeight="1" x14ac:dyDescent="0.25">
      <c r="B312" s="977"/>
      <c r="C312" s="978"/>
      <c r="D312" s="978"/>
      <c r="E312" s="978"/>
      <c r="F312" s="978"/>
      <c r="G312" s="979"/>
      <c r="H312" s="977"/>
      <c r="I312" s="978"/>
      <c r="J312" s="978"/>
      <c r="K312" s="978"/>
      <c r="L312" s="979"/>
    </row>
    <row r="313" spans="2:12" ht="15" customHeight="1" x14ac:dyDescent="0.25">
      <c r="B313" s="977"/>
      <c r="C313" s="978"/>
      <c r="D313" s="978"/>
      <c r="E313" s="978"/>
      <c r="F313" s="978"/>
      <c r="G313" s="979"/>
      <c r="H313" s="977"/>
      <c r="I313" s="978"/>
      <c r="J313" s="978"/>
      <c r="K313" s="978"/>
      <c r="L313" s="979"/>
    </row>
    <row r="314" spans="2:12" ht="15" customHeight="1" x14ac:dyDescent="0.25">
      <c r="B314" s="977"/>
      <c r="C314" s="978"/>
      <c r="D314" s="978"/>
      <c r="E314" s="978"/>
      <c r="F314" s="978"/>
      <c r="G314" s="979"/>
      <c r="H314" s="977"/>
      <c r="I314" s="978"/>
      <c r="J314" s="978"/>
      <c r="K314" s="978"/>
      <c r="L314" s="979"/>
    </row>
    <row r="315" spans="2:12" ht="15" customHeight="1" x14ac:dyDescent="0.25">
      <c r="B315" s="977"/>
      <c r="C315" s="978"/>
      <c r="D315" s="978"/>
      <c r="E315" s="978"/>
      <c r="F315" s="978"/>
      <c r="G315" s="979"/>
      <c r="H315" s="977"/>
      <c r="I315" s="978"/>
      <c r="J315" s="978"/>
      <c r="K315" s="978"/>
      <c r="L315" s="979"/>
    </row>
    <row r="316" spans="2:12" ht="15" customHeight="1" x14ac:dyDescent="0.25">
      <c r="B316" s="977"/>
      <c r="C316" s="978"/>
      <c r="D316" s="978"/>
      <c r="E316" s="978"/>
      <c r="F316" s="978"/>
      <c r="G316" s="979"/>
      <c r="H316" s="977"/>
      <c r="I316" s="978"/>
      <c r="J316" s="978"/>
      <c r="K316" s="978"/>
      <c r="L316" s="979"/>
    </row>
    <row r="317" spans="2:12" ht="15" customHeight="1" x14ac:dyDescent="0.25">
      <c r="B317" s="977"/>
      <c r="C317" s="978"/>
      <c r="D317" s="978"/>
      <c r="E317" s="978"/>
      <c r="F317" s="978"/>
      <c r="G317" s="979"/>
      <c r="H317" s="977"/>
      <c r="I317" s="978"/>
      <c r="J317" s="978"/>
      <c r="K317" s="978"/>
      <c r="L317" s="979"/>
    </row>
    <row r="318" spans="2:12" ht="15" customHeight="1" x14ac:dyDescent="0.25">
      <c r="B318" s="977"/>
      <c r="C318" s="978"/>
      <c r="D318" s="978"/>
      <c r="E318" s="978"/>
      <c r="F318" s="978"/>
      <c r="G318" s="979"/>
      <c r="H318" s="977"/>
      <c r="I318" s="978"/>
      <c r="J318" s="978"/>
      <c r="K318" s="978"/>
      <c r="L318" s="979"/>
    </row>
    <row r="319" spans="2:12" ht="15" customHeight="1" x14ac:dyDescent="0.25">
      <c r="B319" s="977"/>
      <c r="C319" s="978"/>
      <c r="D319" s="978"/>
      <c r="E319" s="978"/>
      <c r="F319" s="978"/>
      <c r="G319" s="979"/>
      <c r="H319" s="977"/>
      <c r="I319" s="978"/>
      <c r="J319" s="978"/>
      <c r="K319" s="978"/>
      <c r="L319" s="979"/>
    </row>
    <row r="320" spans="2:12" ht="15" customHeight="1" x14ac:dyDescent="0.25">
      <c r="B320" s="977"/>
      <c r="C320" s="978"/>
      <c r="D320" s="978"/>
      <c r="E320" s="978"/>
      <c r="F320" s="978"/>
      <c r="G320" s="979"/>
      <c r="H320" s="977"/>
      <c r="I320" s="978"/>
      <c r="J320" s="978"/>
      <c r="K320" s="978"/>
      <c r="L320" s="979"/>
    </row>
    <row r="321" spans="2:12" ht="15" customHeight="1" x14ac:dyDescent="0.25">
      <c r="B321" s="977"/>
      <c r="C321" s="978"/>
      <c r="D321" s="978"/>
      <c r="E321" s="978"/>
      <c r="F321" s="978"/>
      <c r="G321" s="979"/>
      <c r="H321" s="977"/>
      <c r="I321" s="978"/>
      <c r="J321" s="978"/>
      <c r="K321" s="978"/>
      <c r="L321" s="979"/>
    </row>
    <row r="322" spans="2:12" ht="15" customHeight="1" x14ac:dyDescent="0.25">
      <c r="B322" s="977"/>
      <c r="C322" s="978"/>
      <c r="D322" s="978"/>
      <c r="E322" s="978"/>
      <c r="F322" s="978"/>
      <c r="G322" s="979"/>
      <c r="H322" s="977"/>
      <c r="I322" s="978"/>
      <c r="J322" s="978"/>
      <c r="K322" s="978"/>
      <c r="L322" s="979"/>
    </row>
    <row r="323" spans="2:12" x14ac:dyDescent="0.25">
      <c r="B323" s="977"/>
      <c r="C323" s="978"/>
      <c r="D323" s="978"/>
      <c r="E323" s="978"/>
      <c r="F323" s="978"/>
      <c r="G323" s="979"/>
      <c r="H323" s="977"/>
      <c r="I323" s="978"/>
      <c r="J323" s="978"/>
      <c r="K323" s="978"/>
      <c r="L323" s="979"/>
    </row>
    <row r="324" spans="2:12" ht="18" customHeight="1" x14ac:dyDescent="0.25">
      <c r="B324" s="977"/>
      <c r="C324" s="978"/>
      <c r="D324" s="978"/>
      <c r="E324" s="978"/>
      <c r="F324" s="978"/>
      <c r="G324" s="979"/>
      <c r="H324" s="977"/>
      <c r="I324" s="978"/>
      <c r="J324" s="978"/>
      <c r="K324" s="978"/>
      <c r="L324" s="979"/>
    </row>
    <row r="325" spans="2:12" ht="15.75" customHeight="1" x14ac:dyDescent="0.25">
      <c r="B325" s="1105">
        <v>59</v>
      </c>
      <c r="C325" s="1106"/>
      <c r="D325" s="1106"/>
      <c r="E325" s="1106"/>
      <c r="F325" s="1106"/>
      <c r="G325" s="1107"/>
      <c r="H325" s="1111">
        <v>60</v>
      </c>
      <c r="I325" s="1112"/>
      <c r="J325" s="1112"/>
      <c r="K325" s="1112"/>
      <c r="L325" s="1113"/>
    </row>
    <row r="326" spans="2:12" ht="15.75" thickBot="1" x14ac:dyDescent="0.3">
      <c r="B326" s="1108"/>
      <c r="C326" s="1109"/>
      <c r="D326" s="1109"/>
      <c r="E326" s="1109"/>
      <c r="F326" s="1109"/>
      <c r="G326" s="1110"/>
      <c r="H326" s="1114"/>
      <c r="I326" s="1115"/>
      <c r="J326" s="1115"/>
      <c r="K326" s="1115"/>
      <c r="L326" s="1116"/>
    </row>
    <row r="327" spans="2:12" ht="15" customHeight="1" x14ac:dyDescent="0.25">
      <c r="B327" s="977" t="s">
        <v>537</v>
      </c>
      <c r="C327" s="978"/>
      <c r="D327" s="978"/>
      <c r="E327" s="978"/>
      <c r="F327" s="978"/>
      <c r="G327" s="979"/>
      <c r="H327" s="977" t="s">
        <v>538</v>
      </c>
      <c r="I327" s="978"/>
      <c r="J327" s="978"/>
      <c r="K327" s="978"/>
      <c r="L327" s="979"/>
    </row>
    <row r="328" spans="2:12" ht="15" customHeight="1" x14ac:dyDescent="0.25">
      <c r="B328" s="977"/>
      <c r="C328" s="978"/>
      <c r="D328" s="978"/>
      <c r="E328" s="978"/>
      <c r="F328" s="978"/>
      <c r="G328" s="979"/>
      <c r="H328" s="977"/>
      <c r="I328" s="978"/>
      <c r="J328" s="978"/>
      <c r="K328" s="978"/>
      <c r="L328" s="979"/>
    </row>
    <row r="329" spans="2:12" ht="15" customHeight="1" x14ac:dyDescent="0.25">
      <c r="B329" s="977"/>
      <c r="C329" s="978"/>
      <c r="D329" s="978"/>
      <c r="E329" s="978"/>
      <c r="F329" s="978"/>
      <c r="G329" s="979"/>
      <c r="H329" s="977"/>
      <c r="I329" s="978"/>
      <c r="J329" s="978"/>
      <c r="K329" s="978"/>
      <c r="L329" s="979"/>
    </row>
    <row r="330" spans="2:12" ht="15" customHeight="1" x14ac:dyDescent="0.25">
      <c r="B330" s="977"/>
      <c r="C330" s="978"/>
      <c r="D330" s="978"/>
      <c r="E330" s="978"/>
      <c r="F330" s="978"/>
      <c r="G330" s="979"/>
      <c r="H330" s="977"/>
      <c r="I330" s="978"/>
      <c r="J330" s="978"/>
      <c r="K330" s="978"/>
      <c r="L330" s="979"/>
    </row>
    <row r="331" spans="2:12" ht="15" customHeight="1" x14ac:dyDescent="0.25">
      <c r="B331" s="977"/>
      <c r="C331" s="978"/>
      <c r="D331" s="978"/>
      <c r="E331" s="978"/>
      <c r="F331" s="978"/>
      <c r="G331" s="979"/>
      <c r="H331" s="977"/>
      <c r="I331" s="978"/>
      <c r="J331" s="978"/>
      <c r="K331" s="978"/>
      <c r="L331" s="979"/>
    </row>
    <row r="332" spans="2:12" ht="15" customHeight="1" x14ac:dyDescent="0.25">
      <c r="B332" s="977"/>
      <c r="C332" s="978"/>
      <c r="D332" s="978"/>
      <c r="E332" s="978"/>
      <c r="F332" s="978"/>
      <c r="G332" s="979"/>
      <c r="H332" s="977"/>
      <c r="I332" s="978"/>
      <c r="J332" s="978"/>
      <c r="K332" s="978"/>
      <c r="L332" s="979"/>
    </row>
    <row r="333" spans="2:12" ht="15" customHeight="1" x14ac:dyDescent="0.25">
      <c r="B333" s="977"/>
      <c r="C333" s="978"/>
      <c r="D333" s="978"/>
      <c r="E333" s="978"/>
      <c r="F333" s="978"/>
      <c r="G333" s="979"/>
      <c r="H333" s="977"/>
      <c r="I333" s="978"/>
      <c r="J333" s="978"/>
      <c r="K333" s="978"/>
      <c r="L333" s="979"/>
    </row>
    <row r="334" spans="2:12" ht="15" customHeight="1" x14ac:dyDescent="0.25">
      <c r="B334" s="977"/>
      <c r="C334" s="978"/>
      <c r="D334" s="978"/>
      <c r="E334" s="978"/>
      <c r="F334" s="978"/>
      <c r="G334" s="979"/>
      <c r="H334" s="977"/>
      <c r="I334" s="978"/>
      <c r="J334" s="978"/>
      <c r="K334" s="978"/>
      <c r="L334" s="979"/>
    </row>
    <row r="335" spans="2:12" ht="15" customHeight="1" x14ac:dyDescent="0.25">
      <c r="B335" s="977"/>
      <c r="C335" s="978"/>
      <c r="D335" s="978"/>
      <c r="E335" s="978"/>
      <c r="F335" s="978"/>
      <c r="G335" s="979"/>
      <c r="H335" s="977"/>
      <c r="I335" s="978"/>
      <c r="J335" s="978"/>
      <c r="K335" s="978"/>
      <c r="L335" s="979"/>
    </row>
    <row r="336" spans="2:12" ht="15" customHeight="1" x14ac:dyDescent="0.25">
      <c r="B336" s="977"/>
      <c r="C336" s="978"/>
      <c r="D336" s="978"/>
      <c r="E336" s="978"/>
      <c r="F336" s="978"/>
      <c r="G336" s="979"/>
      <c r="H336" s="977"/>
      <c r="I336" s="978"/>
      <c r="J336" s="978"/>
      <c r="K336" s="978"/>
      <c r="L336" s="979"/>
    </row>
    <row r="337" spans="2:12" ht="15" customHeight="1" x14ac:dyDescent="0.25">
      <c r="B337" s="977"/>
      <c r="C337" s="978"/>
      <c r="D337" s="978"/>
      <c r="E337" s="978"/>
      <c r="F337" s="978"/>
      <c r="G337" s="979"/>
      <c r="H337" s="977"/>
      <c r="I337" s="978"/>
      <c r="J337" s="978"/>
      <c r="K337" s="978"/>
      <c r="L337" s="979"/>
    </row>
    <row r="338" spans="2:12" ht="15" customHeight="1" x14ac:dyDescent="0.25">
      <c r="B338" s="977"/>
      <c r="C338" s="978"/>
      <c r="D338" s="978"/>
      <c r="E338" s="978"/>
      <c r="F338" s="978"/>
      <c r="G338" s="979"/>
      <c r="H338" s="977"/>
      <c r="I338" s="978"/>
      <c r="J338" s="978"/>
      <c r="K338" s="978"/>
      <c r="L338" s="979"/>
    </row>
    <row r="339" spans="2:12" x14ac:dyDescent="0.25">
      <c r="B339" s="977"/>
      <c r="C339" s="978"/>
      <c r="D339" s="978"/>
      <c r="E339" s="978"/>
      <c r="F339" s="978"/>
      <c r="G339" s="979"/>
      <c r="H339" s="977"/>
      <c r="I339" s="978"/>
      <c r="J339" s="978"/>
      <c r="K339" s="978"/>
      <c r="L339" s="979"/>
    </row>
    <row r="340" spans="2:12" ht="18" customHeight="1" x14ac:dyDescent="0.25">
      <c r="B340" s="977"/>
      <c r="C340" s="978"/>
      <c r="D340" s="978"/>
      <c r="E340" s="978"/>
      <c r="F340" s="978"/>
      <c r="G340" s="979"/>
      <c r="H340" s="977"/>
      <c r="I340" s="978"/>
      <c r="J340" s="978"/>
      <c r="K340" s="978"/>
      <c r="L340" s="979"/>
    </row>
    <row r="341" spans="2:12" ht="15.75" customHeight="1" x14ac:dyDescent="0.25">
      <c r="B341" s="1105">
        <v>61</v>
      </c>
      <c r="C341" s="1106"/>
      <c r="D341" s="1106"/>
      <c r="E341" s="1106"/>
      <c r="F341" s="1106"/>
      <c r="G341" s="1107"/>
      <c r="H341" s="1111">
        <v>62</v>
      </c>
      <c r="I341" s="1112"/>
      <c r="J341" s="1112"/>
      <c r="K341" s="1112"/>
      <c r="L341" s="1113"/>
    </row>
    <row r="342" spans="2:12" ht="15.75" thickBot="1" x14ac:dyDescent="0.3">
      <c r="B342" s="1108"/>
      <c r="C342" s="1109"/>
      <c r="D342" s="1109"/>
      <c r="E342" s="1109"/>
      <c r="F342" s="1109"/>
      <c r="G342" s="1110"/>
      <c r="H342" s="1114"/>
      <c r="I342" s="1115"/>
      <c r="J342" s="1115"/>
      <c r="K342" s="1115"/>
      <c r="L342" s="1116"/>
    </row>
    <row r="343" spans="2:12" ht="15" customHeight="1" x14ac:dyDescent="0.25">
      <c r="B343" s="977" t="s">
        <v>537</v>
      </c>
      <c r="C343" s="978"/>
      <c r="D343" s="978"/>
      <c r="E343" s="978"/>
      <c r="F343" s="978"/>
      <c r="G343" s="979"/>
      <c r="H343" s="977" t="s">
        <v>538</v>
      </c>
      <c r="I343" s="978"/>
      <c r="J343" s="978"/>
      <c r="K343" s="978"/>
      <c r="L343" s="979"/>
    </row>
    <row r="344" spans="2:12" ht="15" customHeight="1" x14ac:dyDescent="0.25">
      <c r="B344" s="977"/>
      <c r="C344" s="978"/>
      <c r="D344" s="978"/>
      <c r="E344" s="978"/>
      <c r="F344" s="978"/>
      <c r="G344" s="979"/>
      <c r="H344" s="977"/>
      <c r="I344" s="978"/>
      <c r="J344" s="978"/>
      <c r="K344" s="978"/>
      <c r="L344" s="979"/>
    </row>
    <row r="345" spans="2:12" ht="15" customHeight="1" x14ac:dyDescent="0.25">
      <c r="B345" s="977"/>
      <c r="C345" s="978"/>
      <c r="D345" s="978"/>
      <c r="E345" s="978"/>
      <c r="F345" s="978"/>
      <c r="G345" s="979"/>
      <c r="H345" s="977"/>
      <c r="I345" s="978"/>
      <c r="J345" s="978"/>
      <c r="K345" s="978"/>
      <c r="L345" s="979"/>
    </row>
    <row r="346" spans="2:12" ht="15" customHeight="1" x14ac:dyDescent="0.25">
      <c r="B346" s="977"/>
      <c r="C346" s="978"/>
      <c r="D346" s="978"/>
      <c r="E346" s="978"/>
      <c r="F346" s="978"/>
      <c r="G346" s="979"/>
      <c r="H346" s="977"/>
      <c r="I346" s="978"/>
      <c r="J346" s="978"/>
      <c r="K346" s="978"/>
      <c r="L346" s="979"/>
    </row>
    <row r="347" spans="2:12" ht="15" customHeight="1" x14ac:dyDescent="0.25">
      <c r="B347" s="977"/>
      <c r="C347" s="978"/>
      <c r="D347" s="978"/>
      <c r="E347" s="978"/>
      <c r="F347" s="978"/>
      <c r="G347" s="979"/>
      <c r="H347" s="977"/>
      <c r="I347" s="978"/>
      <c r="J347" s="978"/>
      <c r="K347" s="978"/>
      <c r="L347" s="979"/>
    </row>
    <row r="348" spans="2:12" ht="15" customHeight="1" x14ac:dyDescent="0.25">
      <c r="B348" s="977"/>
      <c r="C348" s="978"/>
      <c r="D348" s="978"/>
      <c r="E348" s="978"/>
      <c r="F348" s="978"/>
      <c r="G348" s="979"/>
      <c r="H348" s="977"/>
      <c r="I348" s="978"/>
      <c r="J348" s="978"/>
      <c r="K348" s="978"/>
      <c r="L348" s="979"/>
    </row>
    <row r="349" spans="2:12" ht="15" customHeight="1" x14ac:dyDescent="0.25">
      <c r="B349" s="977"/>
      <c r="C349" s="978"/>
      <c r="D349" s="978"/>
      <c r="E349" s="978"/>
      <c r="F349" s="978"/>
      <c r="G349" s="979"/>
      <c r="H349" s="977"/>
      <c r="I349" s="978"/>
      <c r="J349" s="978"/>
      <c r="K349" s="978"/>
      <c r="L349" s="979"/>
    </row>
    <row r="350" spans="2:12" ht="15" customHeight="1" x14ac:dyDescent="0.25">
      <c r="B350" s="977"/>
      <c r="C350" s="978"/>
      <c r="D350" s="978"/>
      <c r="E350" s="978"/>
      <c r="F350" s="978"/>
      <c r="G350" s="979"/>
      <c r="H350" s="977"/>
      <c r="I350" s="978"/>
      <c r="J350" s="978"/>
      <c r="K350" s="978"/>
      <c r="L350" s="979"/>
    </row>
    <row r="351" spans="2:12" ht="15" customHeight="1" x14ac:dyDescent="0.25">
      <c r="B351" s="977"/>
      <c r="C351" s="978"/>
      <c r="D351" s="978"/>
      <c r="E351" s="978"/>
      <c r="F351" s="978"/>
      <c r="G351" s="979"/>
      <c r="H351" s="977"/>
      <c r="I351" s="978"/>
      <c r="J351" s="978"/>
      <c r="K351" s="978"/>
      <c r="L351" s="979"/>
    </row>
    <row r="352" spans="2:12" ht="15" customHeight="1" x14ac:dyDescent="0.25">
      <c r="B352" s="977"/>
      <c r="C352" s="978"/>
      <c r="D352" s="978"/>
      <c r="E352" s="978"/>
      <c r="F352" s="978"/>
      <c r="G352" s="979"/>
      <c r="H352" s="977"/>
      <c r="I352" s="978"/>
      <c r="J352" s="978"/>
      <c r="K352" s="978"/>
      <c r="L352" s="979"/>
    </row>
    <row r="353" spans="2:12" ht="15" customHeight="1" x14ac:dyDescent="0.25">
      <c r="B353" s="977"/>
      <c r="C353" s="978"/>
      <c r="D353" s="978"/>
      <c r="E353" s="978"/>
      <c r="F353" s="978"/>
      <c r="G353" s="979"/>
      <c r="H353" s="977"/>
      <c r="I353" s="978"/>
      <c r="J353" s="978"/>
      <c r="K353" s="978"/>
      <c r="L353" s="979"/>
    </row>
    <row r="354" spans="2:12" ht="15" customHeight="1" x14ac:dyDescent="0.25">
      <c r="B354" s="977"/>
      <c r="C354" s="978"/>
      <c r="D354" s="978"/>
      <c r="E354" s="978"/>
      <c r="F354" s="978"/>
      <c r="G354" s="979"/>
      <c r="H354" s="977"/>
      <c r="I354" s="978"/>
      <c r="J354" s="978"/>
      <c r="K354" s="978"/>
      <c r="L354" s="979"/>
    </row>
    <row r="355" spans="2:12" x14ac:dyDescent="0.25">
      <c r="B355" s="977"/>
      <c r="C355" s="978"/>
      <c r="D355" s="978"/>
      <c r="E355" s="978"/>
      <c r="F355" s="978"/>
      <c r="G355" s="979"/>
      <c r="H355" s="977"/>
      <c r="I355" s="978"/>
      <c r="J355" s="978"/>
      <c r="K355" s="978"/>
      <c r="L355" s="979"/>
    </row>
    <row r="356" spans="2:12" ht="18" customHeight="1" x14ac:dyDescent="0.25">
      <c r="B356" s="977"/>
      <c r="C356" s="978"/>
      <c r="D356" s="978"/>
      <c r="E356" s="978"/>
      <c r="F356" s="978"/>
      <c r="G356" s="979"/>
      <c r="H356" s="977"/>
      <c r="I356" s="978"/>
      <c r="J356" s="978"/>
      <c r="K356" s="978"/>
      <c r="L356" s="979"/>
    </row>
    <row r="357" spans="2:12" ht="15.75" customHeight="1" x14ac:dyDescent="0.25">
      <c r="B357" s="1105">
        <v>63</v>
      </c>
      <c r="C357" s="1106"/>
      <c r="D357" s="1106"/>
      <c r="E357" s="1106"/>
      <c r="F357" s="1106"/>
      <c r="G357" s="1107"/>
      <c r="H357" s="1111">
        <v>64</v>
      </c>
      <c r="I357" s="1112"/>
      <c r="J357" s="1112"/>
      <c r="K357" s="1112"/>
      <c r="L357" s="1113"/>
    </row>
    <row r="358" spans="2:12" ht="15.75" thickBot="1" x14ac:dyDescent="0.3">
      <c r="B358" s="1108"/>
      <c r="C358" s="1109"/>
      <c r="D358" s="1109"/>
      <c r="E358" s="1109"/>
      <c r="F358" s="1109"/>
      <c r="G358" s="1110"/>
      <c r="H358" s="1114"/>
      <c r="I358" s="1115"/>
      <c r="J358" s="1115"/>
      <c r="K358" s="1115"/>
      <c r="L358" s="1116"/>
    </row>
    <row r="359" spans="2:12" ht="15.75" customHeight="1" x14ac:dyDescent="0.25">
      <c r="B359" s="977" t="s">
        <v>537</v>
      </c>
      <c r="C359" s="978"/>
      <c r="D359" s="978"/>
      <c r="E359" s="978"/>
      <c r="F359" s="978"/>
      <c r="G359" s="979"/>
      <c r="H359" s="977" t="s">
        <v>538</v>
      </c>
      <c r="I359" s="978"/>
      <c r="J359" s="978"/>
      <c r="K359" s="978"/>
      <c r="L359" s="979"/>
    </row>
    <row r="360" spans="2:12" x14ac:dyDescent="0.25">
      <c r="B360" s="977"/>
      <c r="C360" s="978"/>
      <c r="D360" s="978"/>
      <c r="E360" s="978"/>
      <c r="F360" s="978"/>
      <c r="G360" s="979"/>
      <c r="H360" s="977"/>
      <c r="I360" s="978"/>
      <c r="J360" s="978"/>
      <c r="K360" s="978"/>
      <c r="L360" s="979"/>
    </row>
    <row r="361" spans="2:12" x14ac:dyDescent="0.25">
      <c r="B361" s="977"/>
      <c r="C361" s="978"/>
      <c r="D361" s="978"/>
      <c r="E361" s="978"/>
      <c r="F361" s="978"/>
      <c r="G361" s="979"/>
      <c r="H361" s="977"/>
      <c r="I361" s="978"/>
      <c r="J361" s="978"/>
      <c r="K361" s="978"/>
      <c r="L361" s="979"/>
    </row>
    <row r="362" spans="2:12" x14ac:dyDescent="0.25">
      <c r="B362" s="977"/>
      <c r="C362" s="978"/>
      <c r="D362" s="978"/>
      <c r="E362" s="978"/>
      <c r="F362" s="978"/>
      <c r="G362" s="979"/>
      <c r="H362" s="977"/>
      <c r="I362" s="978"/>
      <c r="J362" s="978"/>
      <c r="K362" s="978"/>
      <c r="L362" s="979"/>
    </row>
    <row r="363" spans="2:12" x14ac:dyDescent="0.25">
      <c r="B363" s="977"/>
      <c r="C363" s="978"/>
      <c r="D363" s="978"/>
      <c r="E363" s="978"/>
      <c r="F363" s="978"/>
      <c r="G363" s="979"/>
      <c r="H363" s="977"/>
      <c r="I363" s="978"/>
      <c r="J363" s="978"/>
      <c r="K363" s="978"/>
      <c r="L363" s="979"/>
    </row>
    <row r="364" spans="2:12" x14ac:dyDescent="0.25">
      <c r="B364" s="977"/>
      <c r="C364" s="978"/>
      <c r="D364" s="978"/>
      <c r="E364" s="978"/>
      <c r="F364" s="978"/>
      <c r="G364" s="979"/>
      <c r="H364" s="977"/>
      <c r="I364" s="978"/>
      <c r="J364" s="978"/>
      <c r="K364" s="978"/>
      <c r="L364" s="979"/>
    </row>
    <row r="365" spans="2:12" x14ac:dyDescent="0.25">
      <c r="B365" s="977"/>
      <c r="C365" s="978"/>
      <c r="D365" s="978"/>
      <c r="E365" s="978"/>
      <c r="F365" s="978"/>
      <c r="G365" s="979"/>
      <c r="H365" s="977"/>
      <c r="I365" s="978"/>
      <c r="J365" s="978"/>
      <c r="K365" s="978"/>
      <c r="L365" s="979"/>
    </row>
    <row r="366" spans="2:12" x14ac:dyDescent="0.25">
      <c r="B366" s="977"/>
      <c r="C366" s="978"/>
      <c r="D366" s="978"/>
      <c r="E366" s="978"/>
      <c r="F366" s="978"/>
      <c r="G366" s="979"/>
      <c r="H366" s="977"/>
      <c r="I366" s="978"/>
      <c r="J366" s="978"/>
      <c r="K366" s="978"/>
      <c r="L366" s="979"/>
    </row>
    <row r="367" spans="2:12" x14ac:dyDescent="0.25">
      <c r="B367" s="977"/>
      <c r="C367" s="978"/>
      <c r="D367" s="978"/>
      <c r="E367" s="978"/>
      <c r="F367" s="978"/>
      <c r="G367" s="979"/>
      <c r="H367" s="977"/>
      <c r="I367" s="978"/>
      <c r="J367" s="978"/>
      <c r="K367" s="978"/>
      <c r="L367" s="979"/>
    </row>
    <row r="368" spans="2:12" x14ac:dyDescent="0.25">
      <c r="B368" s="977"/>
      <c r="C368" s="978"/>
      <c r="D368" s="978"/>
      <c r="E368" s="978"/>
      <c r="F368" s="978"/>
      <c r="G368" s="979"/>
      <c r="H368" s="977"/>
      <c r="I368" s="978"/>
      <c r="J368" s="978"/>
      <c r="K368" s="978"/>
      <c r="L368" s="979"/>
    </row>
    <row r="369" spans="2:12" x14ac:dyDescent="0.25">
      <c r="B369" s="977"/>
      <c r="C369" s="978"/>
      <c r="D369" s="978"/>
      <c r="E369" s="978"/>
      <c r="F369" s="978"/>
      <c r="G369" s="979"/>
      <c r="H369" s="977"/>
      <c r="I369" s="978"/>
      <c r="J369" s="978"/>
      <c r="K369" s="978"/>
      <c r="L369" s="979"/>
    </row>
    <row r="370" spans="2:12" x14ac:dyDescent="0.25">
      <c r="B370" s="977"/>
      <c r="C370" s="978"/>
      <c r="D370" s="978"/>
      <c r="E370" s="978"/>
      <c r="F370" s="978"/>
      <c r="G370" s="979"/>
      <c r="H370" s="977"/>
      <c r="I370" s="978"/>
      <c r="J370" s="978"/>
      <c r="K370" s="978"/>
      <c r="L370" s="979"/>
    </row>
    <row r="371" spans="2:12" x14ac:dyDescent="0.25">
      <c r="B371" s="977"/>
      <c r="C371" s="978"/>
      <c r="D371" s="978"/>
      <c r="E371" s="978"/>
      <c r="F371" s="978"/>
      <c r="G371" s="979"/>
      <c r="H371" s="977"/>
      <c r="I371" s="978"/>
      <c r="J371" s="978"/>
      <c r="K371" s="978"/>
      <c r="L371" s="979"/>
    </row>
    <row r="372" spans="2:12" x14ac:dyDescent="0.25">
      <c r="B372" s="977"/>
      <c r="C372" s="978"/>
      <c r="D372" s="978"/>
      <c r="E372" s="978"/>
      <c r="F372" s="978"/>
      <c r="G372" s="979"/>
      <c r="H372" s="977"/>
      <c r="I372" s="978"/>
      <c r="J372" s="978"/>
      <c r="K372" s="978"/>
      <c r="L372" s="979"/>
    </row>
    <row r="373" spans="2:12" x14ac:dyDescent="0.25">
      <c r="B373" s="1105">
        <v>65</v>
      </c>
      <c r="C373" s="1106"/>
      <c r="D373" s="1106"/>
      <c r="E373" s="1106"/>
      <c r="F373" s="1106"/>
      <c r="G373" s="1107"/>
      <c r="H373" s="1111">
        <v>66</v>
      </c>
      <c r="I373" s="1112"/>
      <c r="J373" s="1112"/>
      <c r="K373" s="1112"/>
      <c r="L373" s="1113"/>
    </row>
    <row r="374" spans="2:12" ht="18" customHeight="1" thickBot="1" x14ac:dyDescent="0.3">
      <c r="B374" s="1108"/>
      <c r="C374" s="1109"/>
      <c r="D374" s="1109"/>
      <c r="E374" s="1109"/>
      <c r="F374" s="1109"/>
      <c r="G374" s="1110"/>
      <c r="H374" s="1114"/>
      <c r="I374" s="1115"/>
      <c r="J374" s="1115"/>
      <c r="K374" s="1115"/>
      <c r="L374" s="1116"/>
    </row>
    <row r="375" spans="2:12" ht="15" customHeight="1" x14ac:dyDescent="0.25">
      <c r="B375" s="977" t="s">
        <v>537</v>
      </c>
      <c r="C375" s="978"/>
      <c r="D375" s="978"/>
      <c r="E375" s="978"/>
      <c r="F375" s="978"/>
      <c r="G375" s="979"/>
      <c r="H375" s="977" t="s">
        <v>538</v>
      </c>
      <c r="I375" s="978"/>
      <c r="J375" s="978"/>
      <c r="K375" s="978"/>
      <c r="L375" s="979"/>
    </row>
    <row r="376" spans="2:12" ht="15" customHeight="1" x14ac:dyDescent="0.25">
      <c r="B376" s="977"/>
      <c r="C376" s="978"/>
      <c r="D376" s="978"/>
      <c r="E376" s="978"/>
      <c r="F376" s="978"/>
      <c r="G376" s="979"/>
      <c r="H376" s="977"/>
      <c r="I376" s="978"/>
      <c r="J376" s="978"/>
      <c r="K376" s="978"/>
      <c r="L376" s="979"/>
    </row>
    <row r="377" spans="2:12" ht="15" customHeight="1" x14ac:dyDescent="0.25">
      <c r="B377" s="977"/>
      <c r="C377" s="978"/>
      <c r="D377" s="978"/>
      <c r="E377" s="978"/>
      <c r="F377" s="978"/>
      <c r="G377" s="979"/>
      <c r="H377" s="977"/>
      <c r="I377" s="978"/>
      <c r="J377" s="978"/>
      <c r="K377" s="978"/>
      <c r="L377" s="979"/>
    </row>
    <row r="378" spans="2:12" ht="15" customHeight="1" x14ac:dyDescent="0.25">
      <c r="B378" s="977"/>
      <c r="C378" s="978"/>
      <c r="D378" s="978"/>
      <c r="E378" s="978"/>
      <c r="F378" s="978"/>
      <c r="G378" s="979"/>
      <c r="H378" s="977"/>
      <c r="I378" s="978"/>
      <c r="J378" s="978"/>
      <c r="K378" s="978"/>
      <c r="L378" s="979"/>
    </row>
    <row r="379" spans="2:12" ht="15" customHeight="1" x14ac:dyDescent="0.25">
      <c r="B379" s="977"/>
      <c r="C379" s="978"/>
      <c r="D379" s="978"/>
      <c r="E379" s="978"/>
      <c r="F379" s="978"/>
      <c r="G379" s="979"/>
      <c r="H379" s="977"/>
      <c r="I379" s="978"/>
      <c r="J379" s="978"/>
      <c r="K379" s="978"/>
      <c r="L379" s="979"/>
    </row>
    <row r="380" spans="2:12" ht="15" customHeight="1" x14ac:dyDescent="0.25">
      <c r="B380" s="977"/>
      <c r="C380" s="978"/>
      <c r="D380" s="978"/>
      <c r="E380" s="978"/>
      <c r="F380" s="978"/>
      <c r="G380" s="979"/>
      <c r="H380" s="977"/>
      <c r="I380" s="978"/>
      <c r="J380" s="978"/>
      <c r="K380" s="978"/>
      <c r="L380" s="979"/>
    </row>
    <row r="381" spans="2:12" ht="15" customHeight="1" x14ac:dyDescent="0.25">
      <c r="B381" s="977"/>
      <c r="C381" s="978"/>
      <c r="D381" s="978"/>
      <c r="E381" s="978"/>
      <c r="F381" s="978"/>
      <c r="G381" s="979"/>
      <c r="H381" s="977"/>
      <c r="I381" s="978"/>
      <c r="J381" s="978"/>
      <c r="K381" s="978"/>
      <c r="L381" s="979"/>
    </row>
    <row r="382" spans="2:12" ht="15" customHeight="1" x14ac:dyDescent="0.25">
      <c r="B382" s="977"/>
      <c r="C382" s="978"/>
      <c r="D382" s="978"/>
      <c r="E382" s="978"/>
      <c r="F382" s="978"/>
      <c r="G382" s="979"/>
      <c r="H382" s="977"/>
      <c r="I382" s="978"/>
      <c r="J382" s="978"/>
      <c r="K382" s="978"/>
      <c r="L382" s="979"/>
    </row>
    <row r="383" spans="2:12" ht="15" customHeight="1" x14ac:dyDescent="0.25">
      <c r="B383" s="977"/>
      <c r="C383" s="978"/>
      <c r="D383" s="978"/>
      <c r="E383" s="978"/>
      <c r="F383" s="978"/>
      <c r="G383" s="979"/>
      <c r="H383" s="977"/>
      <c r="I383" s="978"/>
      <c r="J383" s="978"/>
      <c r="K383" s="978"/>
      <c r="L383" s="979"/>
    </row>
    <row r="384" spans="2:12" ht="15" customHeight="1" x14ac:dyDescent="0.25">
      <c r="B384" s="977"/>
      <c r="C384" s="978"/>
      <c r="D384" s="978"/>
      <c r="E384" s="978"/>
      <c r="F384" s="978"/>
      <c r="G384" s="979"/>
      <c r="H384" s="977"/>
      <c r="I384" s="978"/>
      <c r="J384" s="978"/>
      <c r="K384" s="978"/>
      <c r="L384" s="979"/>
    </row>
    <row r="385" spans="2:12" ht="15" customHeight="1" x14ac:dyDescent="0.25">
      <c r="B385" s="977"/>
      <c r="C385" s="978"/>
      <c r="D385" s="978"/>
      <c r="E385" s="978"/>
      <c r="F385" s="978"/>
      <c r="G385" s="979"/>
      <c r="H385" s="977"/>
      <c r="I385" s="978"/>
      <c r="J385" s="978"/>
      <c r="K385" s="978"/>
      <c r="L385" s="979"/>
    </row>
    <row r="386" spans="2:12" ht="15" customHeight="1" x14ac:dyDescent="0.25">
      <c r="B386" s="977"/>
      <c r="C386" s="978"/>
      <c r="D386" s="978"/>
      <c r="E386" s="978"/>
      <c r="F386" s="978"/>
      <c r="G386" s="979"/>
      <c r="H386" s="977"/>
      <c r="I386" s="978"/>
      <c r="J386" s="978"/>
      <c r="K386" s="978"/>
      <c r="L386" s="979"/>
    </row>
    <row r="387" spans="2:12" x14ac:dyDescent="0.25">
      <c r="B387" s="977"/>
      <c r="C387" s="978"/>
      <c r="D387" s="978"/>
      <c r="E387" s="978"/>
      <c r="F387" s="978"/>
      <c r="G387" s="979"/>
      <c r="H387" s="977"/>
      <c r="I387" s="978"/>
      <c r="J387" s="978"/>
      <c r="K387" s="978"/>
      <c r="L387" s="979"/>
    </row>
    <row r="388" spans="2:12" ht="18" customHeight="1" x14ac:dyDescent="0.25">
      <c r="B388" s="977"/>
      <c r="C388" s="978"/>
      <c r="D388" s="978"/>
      <c r="E388" s="978"/>
      <c r="F388" s="978"/>
      <c r="G388" s="979"/>
      <c r="H388" s="977"/>
      <c r="I388" s="978"/>
      <c r="J388" s="978"/>
      <c r="K388" s="978"/>
      <c r="L388" s="979"/>
    </row>
    <row r="389" spans="2:12" ht="15.75" customHeight="1" x14ac:dyDescent="0.25">
      <c r="B389" s="1105">
        <v>67</v>
      </c>
      <c r="C389" s="1106"/>
      <c r="D389" s="1106"/>
      <c r="E389" s="1106"/>
      <c r="F389" s="1106"/>
      <c r="G389" s="1107"/>
      <c r="H389" s="1111">
        <v>68</v>
      </c>
      <c r="I389" s="1112"/>
      <c r="J389" s="1112"/>
      <c r="K389" s="1112"/>
      <c r="L389" s="1113"/>
    </row>
    <row r="390" spans="2:12" ht="15.75" thickBot="1" x14ac:dyDescent="0.3">
      <c r="B390" s="1108"/>
      <c r="C390" s="1109"/>
      <c r="D390" s="1109"/>
      <c r="E390" s="1109"/>
      <c r="F390" s="1109"/>
      <c r="G390" s="1110"/>
      <c r="H390" s="1114"/>
      <c r="I390" s="1115"/>
      <c r="J390" s="1115"/>
      <c r="K390" s="1115"/>
      <c r="L390" s="1116"/>
    </row>
    <row r="391" spans="2:12" ht="15" customHeight="1" x14ac:dyDescent="0.25">
      <c r="B391" s="977" t="s">
        <v>537</v>
      </c>
      <c r="C391" s="978"/>
      <c r="D391" s="978"/>
      <c r="E391" s="978"/>
      <c r="F391" s="978"/>
      <c r="G391" s="979"/>
      <c r="H391" s="977" t="s">
        <v>538</v>
      </c>
      <c r="I391" s="978"/>
      <c r="J391" s="978"/>
      <c r="K391" s="978"/>
      <c r="L391" s="979"/>
    </row>
    <row r="392" spans="2:12" ht="15" customHeight="1" x14ac:dyDescent="0.25">
      <c r="B392" s="977"/>
      <c r="C392" s="978"/>
      <c r="D392" s="978"/>
      <c r="E392" s="978"/>
      <c r="F392" s="978"/>
      <c r="G392" s="979"/>
      <c r="H392" s="977"/>
      <c r="I392" s="978"/>
      <c r="J392" s="978"/>
      <c r="K392" s="978"/>
      <c r="L392" s="979"/>
    </row>
    <row r="393" spans="2:12" ht="15" customHeight="1" x14ac:dyDescent="0.25">
      <c r="B393" s="977"/>
      <c r="C393" s="978"/>
      <c r="D393" s="978"/>
      <c r="E393" s="978"/>
      <c r="F393" s="978"/>
      <c r="G393" s="979"/>
      <c r="H393" s="977"/>
      <c r="I393" s="978"/>
      <c r="J393" s="978"/>
      <c r="K393" s="978"/>
      <c r="L393" s="979"/>
    </row>
    <row r="394" spans="2:12" ht="15" customHeight="1" x14ac:dyDescent="0.25">
      <c r="B394" s="977"/>
      <c r="C394" s="978"/>
      <c r="D394" s="978"/>
      <c r="E394" s="978"/>
      <c r="F394" s="978"/>
      <c r="G394" s="979"/>
      <c r="H394" s="977"/>
      <c r="I394" s="978"/>
      <c r="J394" s="978"/>
      <c r="K394" s="978"/>
      <c r="L394" s="979"/>
    </row>
    <row r="395" spans="2:12" ht="15" customHeight="1" x14ac:dyDescent="0.25">
      <c r="B395" s="977"/>
      <c r="C395" s="978"/>
      <c r="D395" s="978"/>
      <c r="E395" s="978"/>
      <c r="F395" s="978"/>
      <c r="G395" s="979"/>
      <c r="H395" s="977"/>
      <c r="I395" s="978"/>
      <c r="J395" s="978"/>
      <c r="K395" s="978"/>
      <c r="L395" s="979"/>
    </row>
    <row r="396" spans="2:12" ht="15" customHeight="1" x14ac:dyDescent="0.25">
      <c r="B396" s="977"/>
      <c r="C396" s="978"/>
      <c r="D396" s="978"/>
      <c r="E396" s="978"/>
      <c r="F396" s="978"/>
      <c r="G396" s="979"/>
      <c r="H396" s="977"/>
      <c r="I396" s="978"/>
      <c r="J396" s="978"/>
      <c r="K396" s="978"/>
      <c r="L396" s="979"/>
    </row>
    <row r="397" spans="2:12" ht="15" customHeight="1" x14ac:dyDescent="0.25">
      <c r="B397" s="977"/>
      <c r="C397" s="978"/>
      <c r="D397" s="978"/>
      <c r="E397" s="978"/>
      <c r="F397" s="978"/>
      <c r="G397" s="979"/>
      <c r="H397" s="977"/>
      <c r="I397" s="978"/>
      <c r="J397" s="978"/>
      <c r="K397" s="978"/>
      <c r="L397" s="979"/>
    </row>
    <row r="398" spans="2:12" ht="15" customHeight="1" x14ac:dyDescent="0.25">
      <c r="B398" s="977"/>
      <c r="C398" s="978"/>
      <c r="D398" s="978"/>
      <c r="E398" s="978"/>
      <c r="F398" s="978"/>
      <c r="G398" s="979"/>
      <c r="H398" s="977"/>
      <c r="I398" s="978"/>
      <c r="J398" s="978"/>
      <c r="K398" s="978"/>
      <c r="L398" s="979"/>
    </row>
    <row r="399" spans="2:12" ht="15" customHeight="1" x14ac:dyDescent="0.25">
      <c r="B399" s="977"/>
      <c r="C399" s="978"/>
      <c r="D399" s="978"/>
      <c r="E399" s="978"/>
      <c r="F399" s="978"/>
      <c r="G399" s="979"/>
      <c r="H399" s="977"/>
      <c r="I399" s="978"/>
      <c r="J399" s="978"/>
      <c r="K399" s="978"/>
      <c r="L399" s="979"/>
    </row>
    <row r="400" spans="2:12" ht="15" customHeight="1" x14ac:dyDescent="0.25">
      <c r="B400" s="977"/>
      <c r="C400" s="978"/>
      <c r="D400" s="978"/>
      <c r="E400" s="978"/>
      <c r="F400" s="978"/>
      <c r="G400" s="979"/>
      <c r="H400" s="977"/>
      <c r="I400" s="978"/>
      <c r="J400" s="978"/>
      <c r="K400" s="978"/>
      <c r="L400" s="979"/>
    </row>
    <row r="401" spans="2:12" ht="15" customHeight="1" x14ac:dyDescent="0.25">
      <c r="B401" s="977"/>
      <c r="C401" s="978"/>
      <c r="D401" s="978"/>
      <c r="E401" s="978"/>
      <c r="F401" s="978"/>
      <c r="G401" s="979"/>
      <c r="H401" s="977"/>
      <c r="I401" s="978"/>
      <c r="J401" s="978"/>
      <c r="K401" s="978"/>
      <c r="L401" s="979"/>
    </row>
    <row r="402" spans="2:12" ht="15" customHeight="1" x14ac:dyDescent="0.25">
      <c r="B402" s="977"/>
      <c r="C402" s="978"/>
      <c r="D402" s="978"/>
      <c r="E402" s="978"/>
      <c r="F402" s="978"/>
      <c r="G402" s="979"/>
      <c r="H402" s="977"/>
      <c r="I402" s="978"/>
      <c r="J402" s="978"/>
      <c r="K402" s="978"/>
      <c r="L402" s="979"/>
    </row>
    <row r="403" spans="2:12" x14ac:dyDescent="0.25">
      <c r="B403" s="977"/>
      <c r="C403" s="978"/>
      <c r="D403" s="978"/>
      <c r="E403" s="978"/>
      <c r="F403" s="978"/>
      <c r="G403" s="979"/>
      <c r="H403" s="977"/>
      <c r="I403" s="978"/>
      <c r="J403" s="978"/>
      <c r="K403" s="978"/>
      <c r="L403" s="979"/>
    </row>
    <row r="404" spans="2:12" ht="18" customHeight="1" x14ac:dyDescent="0.25">
      <c r="B404" s="977"/>
      <c r="C404" s="978"/>
      <c r="D404" s="978"/>
      <c r="E404" s="978"/>
      <c r="F404" s="978"/>
      <c r="G404" s="979"/>
      <c r="H404" s="977"/>
      <c r="I404" s="978"/>
      <c r="J404" s="978"/>
      <c r="K404" s="978"/>
      <c r="L404" s="979"/>
    </row>
    <row r="405" spans="2:12" ht="15.75" customHeight="1" x14ac:dyDescent="0.25">
      <c r="B405" s="1105">
        <v>69</v>
      </c>
      <c r="C405" s="1106"/>
      <c r="D405" s="1106"/>
      <c r="E405" s="1106"/>
      <c r="F405" s="1106"/>
      <c r="G405" s="1107"/>
      <c r="H405" s="1111">
        <v>70</v>
      </c>
      <c r="I405" s="1112"/>
      <c r="J405" s="1112"/>
      <c r="K405" s="1112"/>
      <c r="L405" s="1113"/>
    </row>
    <row r="406" spans="2:12" ht="15.75" thickBot="1" x14ac:dyDescent="0.3">
      <c r="B406" s="1108"/>
      <c r="C406" s="1109"/>
      <c r="D406" s="1109"/>
      <c r="E406" s="1109"/>
      <c r="F406" s="1109"/>
      <c r="G406" s="1110"/>
      <c r="H406" s="1114"/>
      <c r="I406" s="1115"/>
      <c r="J406" s="1115"/>
      <c r="K406" s="1115"/>
      <c r="L406" s="1116"/>
    </row>
    <row r="407" spans="2:12" ht="187.5" customHeight="1" thickBot="1" x14ac:dyDescent="0.3">
      <c r="B407" s="1117" t="s">
        <v>1200</v>
      </c>
      <c r="C407" s="1118"/>
      <c r="D407" s="1118"/>
      <c r="E407" s="1118"/>
      <c r="F407" s="1118"/>
      <c r="G407" s="1118"/>
      <c r="H407" s="1118"/>
      <c r="I407" s="1118"/>
      <c r="J407" s="1118"/>
      <c r="K407" s="1118"/>
      <c r="L407" s="1119"/>
    </row>
    <row r="408" spans="2:12" ht="15" customHeight="1" x14ac:dyDescent="0.25">
      <c r="B408" s="977" t="s">
        <v>537</v>
      </c>
      <c r="C408" s="978"/>
      <c r="D408" s="978"/>
      <c r="E408" s="978"/>
      <c r="F408" s="978"/>
      <c r="G408" s="979"/>
      <c r="H408" s="977" t="s">
        <v>538</v>
      </c>
      <c r="I408" s="978"/>
      <c r="J408" s="978"/>
      <c r="K408" s="978"/>
      <c r="L408" s="979"/>
    </row>
    <row r="409" spans="2:12" ht="15" customHeight="1" x14ac:dyDescent="0.25">
      <c r="B409" s="977"/>
      <c r="C409" s="978"/>
      <c r="D409" s="978"/>
      <c r="E409" s="978"/>
      <c r="F409" s="978"/>
      <c r="G409" s="979"/>
      <c r="H409" s="977"/>
      <c r="I409" s="978"/>
      <c r="J409" s="978"/>
      <c r="K409" s="978"/>
      <c r="L409" s="979"/>
    </row>
    <row r="410" spans="2:12" ht="15" customHeight="1" x14ac:dyDescent="0.25">
      <c r="B410" s="977"/>
      <c r="C410" s="978"/>
      <c r="D410" s="978"/>
      <c r="E410" s="978"/>
      <c r="F410" s="978"/>
      <c r="G410" s="979"/>
      <c r="H410" s="977"/>
      <c r="I410" s="978"/>
      <c r="J410" s="978"/>
      <c r="K410" s="978"/>
      <c r="L410" s="979"/>
    </row>
    <row r="411" spans="2:12" ht="15" customHeight="1" x14ac:dyDescent="0.25">
      <c r="B411" s="977"/>
      <c r="C411" s="978"/>
      <c r="D411" s="978"/>
      <c r="E411" s="978"/>
      <c r="F411" s="978"/>
      <c r="G411" s="979"/>
      <c r="H411" s="977"/>
      <c r="I411" s="978"/>
      <c r="J411" s="978"/>
      <c r="K411" s="978"/>
      <c r="L411" s="979"/>
    </row>
    <row r="412" spans="2:12" ht="15" customHeight="1" x14ac:dyDescent="0.25">
      <c r="B412" s="977"/>
      <c r="C412" s="978"/>
      <c r="D412" s="978"/>
      <c r="E412" s="978"/>
      <c r="F412" s="978"/>
      <c r="G412" s="979"/>
      <c r="H412" s="977"/>
      <c r="I412" s="978"/>
      <c r="J412" s="978"/>
      <c r="K412" s="978"/>
      <c r="L412" s="979"/>
    </row>
    <row r="413" spans="2:12" ht="15" customHeight="1" x14ac:dyDescent="0.25">
      <c r="B413" s="977"/>
      <c r="C413" s="978"/>
      <c r="D413" s="978"/>
      <c r="E413" s="978"/>
      <c r="F413" s="978"/>
      <c r="G413" s="979"/>
      <c r="H413" s="977"/>
      <c r="I413" s="978"/>
      <c r="J413" s="978"/>
      <c r="K413" s="978"/>
      <c r="L413" s="979"/>
    </row>
    <row r="414" spans="2:12" ht="15" customHeight="1" x14ac:dyDescent="0.25">
      <c r="B414" s="977"/>
      <c r="C414" s="978"/>
      <c r="D414" s="978"/>
      <c r="E414" s="978"/>
      <c r="F414" s="978"/>
      <c r="G414" s="979"/>
      <c r="H414" s="977"/>
      <c r="I414" s="978"/>
      <c r="J414" s="978"/>
      <c r="K414" s="978"/>
      <c r="L414" s="979"/>
    </row>
    <row r="415" spans="2:12" ht="15" customHeight="1" x14ac:dyDescent="0.25">
      <c r="B415" s="977"/>
      <c r="C415" s="978"/>
      <c r="D415" s="978"/>
      <c r="E415" s="978"/>
      <c r="F415" s="978"/>
      <c r="G415" s="979"/>
      <c r="H415" s="977"/>
      <c r="I415" s="978"/>
      <c r="J415" s="978"/>
      <c r="K415" s="978"/>
      <c r="L415" s="979"/>
    </row>
    <row r="416" spans="2:12" ht="15" customHeight="1" x14ac:dyDescent="0.25">
      <c r="B416" s="977"/>
      <c r="C416" s="978"/>
      <c r="D416" s="978"/>
      <c r="E416" s="978"/>
      <c r="F416" s="978"/>
      <c r="G416" s="979"/>
      <c r="H416" s="977"/>
      <c r="I416" s="978"/>
      <c r="J416" s="978"/>
      <c r="K416" s="978"/>
      <c r="L416" s="979"/>
    </row>
    <row r="417" spans="2:12" ht="15" customHeight="1" x14ac:dyDescent="0.25">
      <c r="B417" s="977"/>
      <c r="C417" s="978"/>
      <c r="D417" s="978"/>
      <c r="E417" s="978"/>
      <c r="F417" s="978"/>
      <c r="G417" s="979"/>
      <c r="H417" s="977"/>
      <c r="I417" s="978"/>
      <c r="J417" s="978"/>
      <c r="K417" s="978"/>
      <c r="L417" s="979"/>
    </row>
    <row r="418" spans="2:12" ht="15" customHeight="1" x14ac:dyDescent="0.25">
      <c r="B418" s="977"/>
      <c r="C418" s="978"/>
      <c r="D418" s="978"/>
      <c r="E418" s="978"/>
      <c r="F418" s="978"/>
      <c r="G418" s="979"/>
      <c r="H418" s="977"/>
      <c r="I418" s="978"/>
      <c r="J418" s="978"/>
      <c r="K418" s="978"/>
      <c r="L418" s="979"/>
    </row>
    <row r="419" spans="2:12" ht="15" customHeight="1" x14ac:dyDescent="0.25">
      <c r="B419" s="977"/>
      <c r="C419" s="978"/>
      <c r="D419" s="978"/>
      <c r="E419" s="978"/>
      <c r="F419" s="978"/>
      <c r="G419" s="979"/>
      <c r="H419" s="977"/>
      <c r="I419" s="978"/>
      <c r="J419" s="978"/>
      <c r="K419" s="978"/>
      <c r="L419" s="979"/>
    </row>
    <row r="420" spans="2:12" x14ac:dyDescent="0.25">
      <c r="B420" s="977"/>
      <c r="C420" s="978"/>
      <c r="D420" s="978"/>
      <c r="E420" s="978"/>
      <c r="F420" s="978"/>
      <c r="G420" s="979"/>
      <c r="H420" s="977"/>
      <c r="I420" s="978"/>
      <c r="J420" s="978"/>
      <c r="K420" s="978"/>
      <c r="L420" s="979"/>
    </row>
    <row r="421" spans="2:12" ht="18" customHeight="1" x14ac:dyDescent="0.25">
      <c r="B421" s="977"/>
      <c r="C421" s="978"/>
      <c r="D421" s="978"/>
      <c r="E421" s="978"/>
      <c r="F421" s="978"/>
      <c r="G421" s="979"/>
      <c r="H421" s="977"/>
      <c r="I421" s="978"/>
      <c r="J421" s="978"/>
      <c r="K421" s="978"/>
      <c r="L421" s="979"/>
    </row>
    <row r="422" spans="2:12" ht="15.75" customHeight="1" x14ac:dyDescent="0.25">
      <c r="B422" s="1105">
        <v>71</v>
      </c>
      <c r="C422" s="1106"/>
      <c r="D422" s="1106"/>
      <c r="E422" s="1106"/>
      <c r="F422" s="1106"/>
      <c r="G422" s="1107"/>
      <c r="H422" s="1111">
        <v>72</v>
      </c>
      <c r="I422" s="1112"/>
      <c r="J422" s="1112"/>
      <c r="K422" s="1112"/>
      <c r="L422" s="1113"/>
    </row>
    <row r="423" spans="2:12" ht="15.75" thickBot="1" x14ac:dyDescent="0.3">
      <c r="B423" s="1108"/>
      <c r="C423" s="1109"/>
      <c r="D423" s="1109"/>
      <c r="E423" s="1109"/>
      <c r="F423" s="1109"/>
      <c r="G423" s="1110"/>
      <c r="H423" s="1114"/>
      <c r="I423" s="1115"/>
      <c r="J423" s="1115"/>
      <c r="K423" s="1115"/>
      <c r="L423" s="1116"/>
    </row>
    <row r="424" spans="2:12" ht="62.25" customHeight="1" thickBot="1" x14ac:dyDescent="0.3">
      <c r="B424" s="1117" t="s">
        <v>1201</v>
      </c>
      <c r="C424" s="1118"/>
      <c r="D424" s="1118"/>
      <c r="E424" s="1118"/>
      <c r="F424" s="1118"/>
      <c r="G424" s="1118"/>
      <c r="H424" s="1118"/>
      <c r="I424" s="1118"/>
      <c r="J424" s="1118"/>
      <c r="K424" s="1118"/>
      <c r="L424" s="1119"/>
    </row>
  </sheetData>
  <mergeCells count="165">
    <mergeCell ref="B1:L2"/>
    <mergeCell ref="B3:E3"/>
    <mergeCell ref="G3:I3"/>
    <mergeCell ref="J3:L3"/>
    <mergeCell ref="B4:G4"/>
    <mergeCell ref="H4:I4"/>
    <mergeCell ref="K4:L4"/>
    <mergeCell ref="B15:G16"/>
    <mergeCell ref="H15:L16"/>
    <mergeCell ref="B17:G24"/>
    <mergeCell ref="H17:L24"/>
    <mergeCell ref="B25:G26"/>
    <mergeCell ref="H25:L26"/>
    <mergeCell ref="B5:G5"/>
    <mergeCell ref="H5:I5"/>
    <mergeCell ref="K5:L5"/>
    <mergeCell ref="B6:L6"/>
    <mergeCell ref="B7:G14"/>
    <mergeCell ref="H7:L14"/>
    <mergeCell ref="B45:G46"/>
    <mergeCell ref="H45:L46"/>
    <mergeCell ref="B47:G54"/>
    <mergeCell ref="H47:L54"/>
    <mergeCell ref="B55:G56"/>
    <mergeCell ref="H55:L56"/>
    <mergeCell ref="B27:G34"/>
    <mergeCell ref="H27:L34"/>
    <mergeCell ref="B35:G36"/>
    <mergeCell ref="H35:L36"/>
    <mergeCell ref="B37:G44"/>
    <mergeCell ref="H37:L44"/>
    <mergeCell ref="B69:G76"/>
    <mergeCell ref="H69:L76"/>
    <mergeCell ref="B77:G78"/>
    <mergeCell ref="H77:L78"/>
    <mergeCell ref="B79:G86"/>
    <mergeCell ref="H79:L86"/>
    <mergeCell ref="B57:L57"/>
    <mergeCell ref="B58:G65"/>
    <mergeCell ref="H58:L65"/>
    <mergeCell ref="B66:G67"/>
    <mergeCell ref="H66:L67"/>
    <mergeCell ref="B68:L68"/>
    <mergeCell ref="B99:G106"/>
    <mergeCell ref="H99:L106"/>
    <mergeCell ref="B107:G108"/>
    <mergeCell ref="H107:L108"/>
    <mergeCell ref="B109:G116"/>
    <mergeCell ref="H109:L116"/>
    <mergeCell ref="B87:G88"/>
    <mergeCell ref="H87:L88"/>
    <mergeCell ref="B89:G96"/>
    <mergeCell ref="H89:L96"/>
    <mergeCell ref="B97:G98"/>
    <mergeCell ref="H97:L98"/>
    <mergeCell ref="B130:G137"/>
    <mergeCell ref="H130:L137"/>
    <mergeCell ref="B138:G139"/>
    <mergeCell ref="H138:L139"/>
    <mergeCell ref="B140:G147"/>
    <mergeCell ref="H140:L147"/>
    <mergeCell ref="B117:G118"/>
    <mergeCell ref="H117:L118"/>
    <mergeCell ref="B119:L119"/>
    <mergeCell ref="B120:G127"/>
    <mergeCell ref="H120:L127"/>
    <mergeCell ref="B128:G129"/>
    <mergeCell ref="H128:L129"/>
    <mergeCell ref="B161:L161"/>
    <mergeCell ref="B162:G169"/>
    <mergeCell ref="H162:L169"/>
    <mergeCell ref="B170:G171"/>
    <mergeCell ref="H170:L171"/>
    <mergeCell ref="B172:L172"/>
    <mergeCell ref="B148:G149"/>
    <mergeCell ref="H148:L149"/>
    <mergeCell ref="B150:L150"/>
    <mergeCell ref="B151:G158"/>
    <mergeCell ref="H151:L158"/>
    <mergeCell ref="B159:G160"/>
    <mergeCell ref="H159:L160"/>
    <mergeCell ref="B191:G192"/>
    <mergeCell ref="H191:L192"/>
    <mergeCell ref="B193:L193"/>
    <mergeCell ref="B194:G201"/>
    <mergeCell ref="H194:L201"/>
    <mergeCell ref="B202:G203"/>
    <mergeCell ref="H202:L203"/>
    <mergeCell ref="B173:G180"/>
    <mergeCell ref="H173:L180"/>
    <mergeCell ref="B181:G182"/>
    <mergeCell ref="H181:L182"/>
    <mergeCell ref="B183:G190"/>
    <mergeCell ref="H183:L190"/>
    <mergeCell ref="B222:G223"/>
    <mergeCell ref="H222:L223"/>
    <mergeCell ref="B224:G231"/>
    <mergeCell ref="H224:L231"/>
    <mergeCell ref="B232:G233"/>
    <mergeCell ref="H232:L233"/>
    <mergeCell ref="B204:G211"/>
    <mergeCell ref="H204:L211"/>
    <mergeCell ref="B212:G213"/>
    <mergeCell ref="H212:L213"/>
    <mergeCell ref="B214:G221"/>
    <mergeCell ref="H214:L221"/>
    <mergeCell ref="B252:G253"/>
    <mergeCell ref="H252:L253"/>
    <mergeCell ref="B254:G261"/>
    <mergeCell ref="H254:L261"/>
    <mergeCell ref="B262:G263"/>
    <mergeCell ref="H262:L263"/>
    <mergeCell ref="B234:G241"/>
    <mergeCell ref="H234:L241"/>
    <mergeCell ref="B242:G243"/>
    <mergeCell ref="H242:L243"/>
    <mergeCell ref="B244:G251"/>
    <mergeCell ref="H244:L251"/>
    <mergeCell ref="B282:G283"/>
    <mergeCell ref="H282:L283"/>
    <mergeCell ref="B284:G291"/>
    <mergeCell ref="H284:L291"/>
    <mergeCell ref="B292:G293"/>
    <mergeCell ref="H292:L293"/>
    <mergeCell ref="B264:G271"/>
    <mergeCell ref="H264:L271"/>
    <mergeCell ref="B272:G273"/>
    <mergeCell ref="H272:L273"/>
    <mergeCell ref="B274:G281"/>
    <mergeCell ref="H274:L281"/>
    <mergeCell ref="B325:G326"/>
    <mergeCell ref="H325:L326"/>
    <mergeCell ref="B327:G340"/>
    <mergeCell ref="H327:L340"/>
    <mergeCell ref="B341:G342"/>
    <mergeCell ref="H341:L342"/>
    <mergeCell ref="B294:L294"/>
    <mergeCell ref="B295:G308"/>
    <mergeCell ref="H295:L308"/>
    <mergeCell ref="B309:G310"/>
    <mergeCell ref="H309:L310"/>
    <mergeCell ref="B311:G324"/>
    <mergeCell ref="H311:L324"/>
    <mergeCell ref="B373:G374"/>
    <mergeCell ref="H373:L374"/>
    <mergeCell ref="B375:G388"/>
    <mergeCell ref="H375:L388"/>
    <mergeCell ref="B389:G390"/>
    <mergeCell ref="H389:L390"/>
    <mergeCell ref="B343:G356"/>
    <mergeCell ref="H343:L356"/>
    <mergeCell ref="B357:G358"/>
    <mergeCell ref="H357:L358"/>
    <mergeCell ref="B359:G372"/>
    <mergeCell ref="H359:L372"/>
    <mergeCell ref="B422:G423"/>
    <mergeCell ref="H422:L423"/>
    <mergeCell ref="B424:L424"/>
    <mergeCell ref="B391:G404"/>
    <mergeCell ref="H391:L404"/>
    <mergeCell ref="B405:G406"/>
    <mergeCell ref="H405:L406"/>
    <mergeCell ref="B407:L407"/>
    <mergeCell ref="B408:G421"/>
    <mergeCell ref="H408:L421"/>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P331"/>
  <sheetViews>
    <sheetView view="pageBreakPreview" zoomScale="85" zoomScaleNormal="100" zoomScaleSheetLayoutView="85" zoomScalePageLayoutView="110" workbookViewId="0">
      <selection activeCell="G338" sqref="G338"/>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5" width="11.42578125" style="126"/>
    <col min="16" max="16" width="10" style="126" customWidth="1"/>
    <col min="17" max="16384" width="11.42578125"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986" t="s">
        <v>366</v>
      </c>
      <c r="C3" s="987"/>
      <c r="D3" s="987"/>
      <c r="E3" s="988"/>
      <c r="F3" s="151">
        <v>44097</v>
      </c>
      <c r="G3" s="986" t="s">
        <v>367</v>
      </c>
      <c r="H3" s="987"/>
      <c r="I3" s="988"/>
      <c r="J3" s="1057">
        <v>44103</v>
      </c>
      <c r="K3" s="987"/>
      <c r="L3" s="988"/>
    </row>
    <row r="4" spans="2:12" ht="24.95" customHeight="1" x14ac:dyDescent="0.25">
      <c r="B4" s="1130" t="s">
        <v>326</v>
      </c>
      <c r="C4" s="993"/>
      <c r="D4" s="993"/>
      <c r="E4" s="993"/>
      <c r="F4" s="993"/>
      <c r="G4" s="994"/>
      <c r="H4" s="1131" t="s">
        <v>581</v>
      </c>
      <c r="I4" s="1132"/>
      <c r="J4" s="187" t="s">
        <v>2</v>
      </c>
      <c r="K4" s="998" t="s">
        <v>0</v>
      </c>
      <c r="L4" s="999"/>
    </row>
    <row r="5" spans="2:12" ht="24.95" customHeight="1" x14ac:dyDescent="0.25">
      <c r="B5" s="1126"/>
      <c r="C5" s="996"/>
      <c r="D5" s="996"/>
      <c r="E5" s="996"/>
      <c r="F5" s="996"/>
      <c r="G5" s="997"/>
      <c r="H5" s="1127" t="s">
        <v>582</v>
      </c>
      <c r="I5" s="1128"/>
      <c r="J5" s="187">
        <v>2</v>
      </c>
      <c r="K5" s="998" t="s">
        <v>368</v>
      </c>
      <c r="L5" s="999"/>
    </row>
    <row r="6" spans="2:12" ht="24.95" customHeight="1" thickBot="1" x14ac:dyDescent="0.3">
      <c r="B6" s="993" t="s">
        <v>749</v>
      </c>
      <c r="C6" s="993"/>
      <c r="D6" s="993"/>
      <c r="E6" s="993"/>
      <c r="F6" s="993"/>
      <c r="G6" s="993"/>
      <c r="H6" s="993"/>
      <c r="I6" s="993"/>
      <c r="J6" s="993"/>
      <c r="K6" s="993"/>
      <c r="L6" s="1129"/>
    </row>
    <row r="7" spans="2:12" x14ac:dyDescent="0.25">
      <c r="B7" s="974" t="s">
        <v>539</v>
      </c>
      <c r="C7" s="975"/>
      <c r="D7" s="975"/>
      <c r="E7" s="975"/>
      <c r="F7" s="975"/>
      <c r="G7" s="976"/>
      <c r="H7" s="974" t="s">
        <v>540</v>
      </c>
      <c r="I7" s="975"/>
      <c r="J7" s="975"/>
      <c r="K7" s="975"/>
      <c r="L7" s="976"/>
    </row>
    <row r="8" spans="2:12" x14ac:dyDescent="0.25">
      <c r="B8" s="977"/>
      <c r="C8" s="978"/>
      <c r="D8" s="978"/>
      <c r="E8" s="978"/>
      <c r="F8" s="978"/>
      <c r="G8" s="979"/>
      <c r="H8" s="977"/>
      <c r="I8" s="978"/>
      <c r="J8" s="978"/>
      <c r="K8" s="978"/>
      <c r="L8" s="979"/>
    </row>
    <row r="9" spans="2:12" x14ac:dyDescent="0.25">
      <c r="B9" s="977"/>
      <c r="C9" s="978"/>
      <c r="D9" s="978"/>
      <c r="E9" s="978"/>
      <c r="F9" s="978"/>
      <c r="G9" s="979"/>
      <c r="H9" s="977"/>
      <c r="I9" s="978"/>
      <c r="J9" s="978"/>
      <c r="K9" s="978"/>
      <c r="L9" s="979"/>
    </row>
    <row r="10" spans="2:12" x14ac:dyDescent="0.25">
      <c r="B10" s="977"/>
      <c r="C10" s="978"/>
      <c r="D10" s="978"/>
      <c r="E10" s="978"/>
      <c r="F10" s="978"/>
      <c r="G10" s="979"/>
      <c r="H10" s="977"/>
      <c r="I10" s="978"/>
      <c r="J10" s="978"/>
      <c r="K10" s="978"/>
      <c r="L10" s="979"/>
    </row>
    <row r="11" spans="2:12" x14ac:dyDescent="0.25">
      <c r="B11" s="977"/>
      <c r="C11" s="978"/>
      <c r="D11" s="978"/>
      <c r="E11" s="978"/>
      <c r="F11" s="978"/>
      <c r="G11" s="979"/>
      <c r="H11" s="977"/>
      <c r="I11" s="978"/>
      <c r="J11" s="978"/>
      <c r="K11" s="978"/>
      <c r="L11" s="979"/>
    </row>
    <row r="12" spans="2:12" x14ac:dyDescent="0.25">
      <c r="B12" s="977"/>
      <c r="C12" s="978"/>
      <c r="D12" s="978"/>
      <c r="E12" s="978"/>
      <c r="F12" s="978"/>
      <c r="G12" s="979"/>
      <c r="H12" s="977"/>
      <c r="I12" s="978"/>
      <c r="J12" s="978"/>
      <c r="K12" s="978"/>
      <c r="L12" s="979"/>
    </row>
    <row r="13" spans="2:12" x14ac:dyDescent="0.25">
      <c r="B13" s="977"/>
      <c r="C13" s="978"/>
      <c r="D13" s="978"/>
      <c r="E13" s="978"/>
      <c r="F13" s="978"/>
      <c r="G13" s="979"/>
      <c r="H13" s="977"/>
      <c r="I13" s="978"/>
      <c r="J13" s="978"/>
      <c r="K13" s="978"/>
      <c r="L13" s="979"/>
    </row>
    <row r="14" spans="2:12" x14ac:dyDescent="0.25">
      <c r="B14" s="977"/>
      <c r="C14" s="978"/>
      <c r="D14" s="978"/>
      <c r="E14" s="978"/>
      <c r="F14" s="978"/>
      <c r="G14" s="979"/>
      <c r="H14" s="977"/>
      <c r="I14" s="978"/>
      <c r="J14" s="978"/>
      <c r="K14" s="978"/>
      <c r="L14" s="979"/>
    </row>
    <row r="15" spans="2:12" x14ac:dyDescent="0.25">
      <c r="B15" s="977"/>
      <c r="C15" s="978"/>
      <c r="D15" s="978"/>
      <c r="E15" s="978"/>
      <c r="F15" s="978"/>
      <c r="G15" s="979"/>
      <c r="H15" s="977"/>
      <c r="I15" s="978"/>
      <c r="J15" s="978"/>
      <c r="K15" s="978"/>
      <c r="L15" s="979"/>
    </row>
    <row r="16" spans="2:12" x14ac:dyDescent="0.25">
      <c r="B16" s="977"/>
      <c r="C16" s="978"/>
      <c r="D16" s="978"/>
      <c r="E16" s="978"/>
      <c r="F16" s="978"/>
      <c r="G16" s="979"/>
      <c r="H16" s="977"/>
      <c r="I16" s="978"/>
      <c r="J16" s="978"/>
      <c r="K16" s="978"/>
      <c r="L16" s="979"/>
    </row>
    <row r="17" spans="2:12" x14ac:dyDescent="0.25">
      <c r="B17" s="977"/>
      <c r="C17" s="978"/>
      <c r="D17" s="978"/>
      <c r="E17" s="978"/>
      <c r="F17" s="978"/>
      <c r="G17" s="979"/>
      <c r="H17" s="977"/>
      <c r="I17" s="978"/>
      <c r="J17" s="978"/>
      <c r="K17" s="978"/>
      <c r="L17" s="979"/>
    </row>
    <row r="18" spans="2:12" x14ac:dyDescent="0.25">
      <c r="B18" s="977"/>
      <c r="C18" s="978"/>
      <c r="D18" s="978"/>
      <c r="E18" s="978"/>
      <c r="F18" s="978"/>
      <c r="G18" s="979"/>
      <c r="H18" s="977"/>
      <c r="I18" s="978"/>
      <c r="J18" s="978"/>
      <c r="K18" s="978"/>
      <c r="L18" s="979"/>
    </row>
    <row r="19" spans="2:12" x14ac:dyDescent="0.25">
      <c r="B19" s="977"/>
      <c r="C19" s="978"/>
      <c r="D19" s="978"/>
      <c r="E19" s="978"/>
      <c r="F19" s="978"/>
      <c r="G19" s="979"/>
      <c r="H19" s="977"/>
      <c r="I19" s="978"/>
      <c r="J19" s="978"/>
      <c r="K19" s="978"/>
      <c r="L19" s="979"/>
    </row>
    <row r="20" spans="2:12" x14ac:dyDescent="0.25">
      <c r="B20" s="977"/>
      <c r="C20" s="978"/>
      <c r="D20" s="978"/>
      <c r="E20" s="978"/>
      <c r="F20" s="978"/>
      <c r="G20" s="979"/>
      <c r="H20" s="977"/>
      <c r="I20" s="978"/>
      <c r="J20" s="978"/>
      <c r="K20" s="978"/>
      <c r="L20" s="979"/>
    </row>
    <row r="21" spans="2:12" ht="15" customHeight="1" x14ac:dyDescent="0.25">
      <c r="B21" s="1111">
        <v>1</v>
      </c>
      <c r="C21" s="1112"/>
      <c r="D21" s="1112"/>
      <c r="E21" s="1112"/>
      <c r="F21" s="1112"/>
      <c r="G21" s="1113"/>
      <c r="H21" s="1111">
        <v>2</v>
      </c>
      <c r="I21" s="1112"/>
      <c r="J21" s="1112"/>
      <c r="K21" s="1112"/>
      <c r="L21" s="1113"/>
    </row>
    <row r="22" spans="2:12" ht="15.75" thickBot="1" x14ac:dyDescent="0.3">
      <c r="B22" s="1114"/>
      <c r="C22" s="1115"/>
      <c r="D22" s="1115"/>
      <c r="E22" s="1115"/>
      <c r="F22" s="1115"/>
      <c r="G22" s="1116"/>
      <c r="H22" s="1114"/>
      <c r="I22" s="1115"/>
      <c r="J22" s="1115"/>
      <c r="K22" s="1115"/>
      <c r="L22" s="1116"/>
    </row>
    <row r="23" spans="2:12" x14ac:dyDescent="0.25">
      <c r="B23" s="974" t="s">
        <v>539</v>
      </c>
      <c r="C23" s="975"/>
      <c r="D23" s="975"/>
      <c r="E23" s="975"/>
      <c r="F23" s="975"/>
      <c r="G23" s="976"/>
      <c r="H23" s="974" t="s">
        <v>540</v>
      </c>
      <c r="I23" s="975"/>
      <c r="J23" s="975"/>
      <c r="K23" s="975"/>
      <c r="L23" s="976"/>
    </row>
    <row r="24" spans="2:12" x14ac:dyDescent="0.25">
      <c r="B24" s="977"/>
      <c r="C24" s="978"/>
      <c r="D24" s="978"/>
      <c r="E24" s="978"/>
      <c r="F24" s="978"/>
      <c r="G24" s="979"/>
      <c r="H24" s="977"/>
      <c r="I24" s="978"/>
      <c r="J24" s="978"/>
      <c r="K24" s="978"/>
      <c r="L24" s="979"/>
    </row>
    <row r="25" spans="2:12" x14ac:dyDescent="0.25">
      <c r="B25" s="977"/>
      <c r="C25" s="978"/>
      <c r="D25" s="978"/>
      <c r="E25" s="978"/>
      <c r="F25" s="978"/>
      <c r="G25" s="979"/>
      <c r="H25" s="977"/>
      <c r="I25" s="978"/>
      <c r="J25" s="978"/>
      <c r="K25" s="978"/>
      <c r="L25" s="979"/>
    </row>
    <row r="26" spans="2:12" x14ac:dyDescent="0.25">
      <c r="B26" s="977"/>
      <c r="C26" s="978"/>
      <c r="D26" s="978"/>
      <c r="E26" s="978"/>
      <c r="F26" s="978"/>
      <c r="G26" s="979"/>
      <c r="H26" s="977"/>
      <c r="I26" s="978"/>
      <c r="J26" s="978"/>
      <c r="K26" s="978"/>
      <c r="L26" s="979"/>
    </row>
    <row r="27" spans="2:12" x14ac:dyDescent="0.25">
      <c r="B27" s="977"/>
      <c r="C27" s="978"/>
      <c r="D27" s="978"/>
      <c r="E27" s="978"/>
      <c r="F27" s="978"/>
      <c r="G27" s="979"/>
      <c r="H27" s="977"/>
      <c r="I27" s="978"/>
      <c r="J27" s="978"/>
      <c r="K27" s="978"/>
      <c r="L27" s="979"/>
    </row>
    <row r="28" spans="2:12" x14ac:dyDescent="0.25">
      <c r="B28" s="977"/>
      <c r="C28" s="978"/>
      <c r="D28" s="978"/>
      <c r="E28" s="978"/>
      <c r="F28" s="978"/>
      <c r="G28" s="979"/>
      <c r="H28" s="977"/>
      <c r="I28" s="978"/>
      <c r="J28" s="978"/>
      <c r="K28" s="978"/>
      <c r="L28" s="979"/>
    </row>
    <row r="29" spans="2:12" x14ac:dyDescent="0.25">
      <c r="B29" s="977"/>
      <c r="C29" s="978"/>
      <c r="D29" s="978"/>
      <c r="E29" s="978"/>
      <c r="F29" s="978"/>
      <c r="G29" s="979"/>
      <c r="H29" s="977"/>
      <c r="I29" s="978"/>
      <c r="J29" s="978"/>
      <c r="K29" s="978"/>
      <c r="L29" s="979"/>
    </row>
    <row r="30" spans="2:12" x14ac:dyDescent="0.25">
      <c r="B30" s="977"/>
      <c r="C30" s="978"/>
      <c r="D30" s="978"/>
      <c r="E30" s="978"/>
      <c r="F30" s="978"/>
      <c r="G30" s="979"/>
      <c r="H30" s="977"/>
      <c r="I30" s="978"/>
      <c r="J30" s="978"/>
      <c r="K30" s="978"/>
      <c r="L30" s="979"/>
    </row>
    <row r="31" spans="2:12" x14ac:dyDescent="0.25">
      <c r="B31" s="977"/>
      <c r="C31" s="978"/>
      <c r="D31" s="978"/>
      <c r="E31" s="978"/>
      <c r="F31" s="978"/>
      <c r="G31" s="979"/>
      <c r="H31" s="977"/>
      <c r="I31" s="978"/>
      <c r="J31" s="978"/>
      <c r="K31" s="978"/>
      <c r="L31" s="979"/>
    </row>
    <row r="32" spans="2:12" x14ac:dyDescent="0.25">
      <c r="B32" s="977"/>
      <c r="C32" s="978"/>
      <c r="D32" s="978"/>
      <c r="E32" s="978"/>
      <c r="F32" s="978"/>
      <c r="G32" s="979"/>
      <c r="H32" s="977"/>
      <c r="I32" s="978"/>
      <c r="J32" s="978"/>
      <c r="K32" s="978"/>
      <c r="L32" s="979"/>
    </row>
    <row r="33" spans="2:12" x14ac:dyDescent="0.25">
      <c r="B33" s="977"/>
      <c r="C33" s="978"/>
      <c r="D33" s="978"/>
      <c r="E33" s="978"/>
      <c r="F33" s="978"/>
      <c r="G33" s="979"/>
      <c r="H33" s="977"/>
      <c r="I33" s="978"/>
      <c r="J33" s="978"/>
      <c r="K33" s="978"/>
      <c r="L33" s="979"/>
    </row>
    <row r="34" spans="2:12" x14ac:dyDescent="0.25">
      <c r="B34" s="977"/>
      <c r="C34" s="978"/>
      <c r="D34" s="978"/>
      <c r="E34" s="978"/>
      <c r="F34" s="978"/>
      <c r="G34" s="979"/>
      <c r="H34" s="977"/>
      <c r="I34" s="978"/>
      <c r="J34" s="978"/>
      <c r="K34" s="978"/>
      <c r="L34" s="979"/>
    </row>
    <row r="35" spans="2:12" x14ac:dyDescent="0.25">
      <c r="B35" s="977"/>
      <c r="C35" s="978"/>
      <c r="D35" s="978"/>
      <c r="E35" s="978"/>
      <c r="F35" s="978"/>
      <c r="G35" s="979"/>
      <c r="H35" s="977"/>
      <c r="I35" s="978"/>
      <c r="J35" s="978"/>
      <c r="K35" s="978"/>
      <c r="L35" s="979"/>
    </row>
    <row r="36" spans="2:12" x14ac:dyDescent="0.25">
      <c r="B36" s="977"/>
      <c r="C36" s="978"/>
      <c r="D36" s="978"/>
      <c r="E36" s="978"/>
      <c r="F36" s="978"/>
      <c r="G36" s="979"/>
      <c r="H36" s="977"/>
      <c r="I36" s="978"/>
      <c r="J36" s="978"/>
      <c r="K36" s="978"/>
      <c r="L36" s="979"/>
    </row>
    <row r="37" spans="2:12" ht="15" customHeight="1" x14ac:dyDescent="0.25">
      <c r="B37" s="1111">
        <v>3</v>
      </c>
      <c r="C37" s="1112"/>
      <c r="D37" s="1112"/>
      <c r="E37" s="1112"/>
      <c r="F37" s="1112"/>
      <c r="G37" s="1113"/>
      <c r="H37" s="1111">
        <v>4</v>
      </c>
      <c r="I37" s="1112"/>
      <c r="J37" s="1112"/>
      <c r="K37" s="1112"/>
      <c r="L37" s="1113"/>
    </row>
    <row r="38" spans="2:12" ht="15.75" thickBot="1" x14ac:dyDescent="0.3">
      <c r="B38" s="1114"/>
      <c r="C38" s="1115"/>
      <c r="D38" s="1115"/>
      <c r="E38" s="1115"/>
      <c r="F38" s="1115"/>
      <c r="G38" s="1116"/>
      <c r="H38" s="1114"/>
      <c r="I38" s="1115"/>
      <c r="J38" s="1115"/>
      <c r="K38" s="1115"/>
      <c r="L38" s="1116"/>
    </row>
    <row r="39" spans="2:12" x14ac:dyDescent="0.25">
      <c r="B39" s="974" t="s">
        <v>539</v>
      </c>
      <c r="C39" s="975"/>
      <c r="D39" s="975"/>
      <c r="E39" s="975"/>
      <c r="F39" s="975"/>
      <c r="G39" s="976"/>
      <c r="H39" s="974" t="s">
        <v>540</v>
      </c>
      <c r="I39" s="975"/>
      <c r="J39" s="975"/>
      <c r="K39" s="975"/>
      <c r="L39" s="976"/>
    </row>
    <row r="40" spans="2:12" x14ac:dyDescent="0.25">
      <c r="B40" s="977"/>
      <c r="C40" s="978"/>
      <c r="D40" s="978"/>
      <c r="E40" s="978"/>
      <c r="F40" s="978"/>
      <c r="G40" s="979"/>
      <c r="H40" s="977"/>
      <c r="I40" s="978"/>
      <c r="J40" s="978"/>
      <c r="K40" s="978"/>
      <c r="L40" s="979"/>
    </row>
    <row r="41" spans="2:12" x14ac:dyDescent="0.25">
      <c r="B41" s="977"/>
      <c r="C41" s="978"/>
      <c r="D41" s="978"/>
      <c r="E41" s="978"/>
      <c r="F41" s="978"/>
      <c r="G41" s="979"/>
      <c r="H41" s="977"/>
      <c r="I41" s="978"/>
      <c r="J41" s="978"/>
      <c r="K41" s="978"/>
      <c r="L41" s="979"/>
    </row>
    <row r="42" spans="2:12" x14ac:dyDescent="0.25">
      <c r="B42" s="977"/>
      <c r="C42" s="978"/>
      <c r="D42" s="978"/>
      <c r="E42" s="978"/>
      <c r="F42" s="978"/>
      <c r="G42" s="979"/>
      <c r="H42" s="977"/>
      <c r="I42" s="978"/>
      <c r="J42" s="978"/>
      <c r="K42" s="978"/>
      <c r="L42" s="979"/>
    </row>
    <row r="43" spans="2:12" x14ac:dyDescent="0.25">
      <c r="B43" s="977"/>
      <c r="C43" s="978"/>
      <c r="D43" s="978"/>
      <c r="E43" s="978"/>
      <c r="F43" s="978"/>
      <c r="G43" s="979"/>
      <c r="H43" s="977"/>
      <c r="I43" s="978"/>
      <c r="J43" s="978"/>
      <c r="K43" s="978"/>
      <c r="L43" s="979"/>
    </row>
    <row r="44" spans="2:12" x14ac:dyDescent="0.25">
      <c r="B44" s="977"/>
      <c r="C44" s="978"/>
      <c r="D44" s="978"/>
      <c r="E44" s="978"/>
      <c r="F44" s="978"/>
      <c r="G44" s="979"/>
      <c r="H44" s="977"/>
      <c r="I44" s="978"/>
      <c r="J44" s="978"/>
      <c r="K44" s="978"/>
      <c r="L44" s="979"/>
    </row>
    <row r="45" spans="2:12" x14ac:dyDescent="0.25">
      <c r="B45" s="977"/>
      <c r="C45" s="978"/>
      <c r="D45" s="978"/>
      <c r="E45" s="978"/>
      <c r="F45" s="978"/>
      <c r="G45" s="979"/>
      <c r="H45" s="977"/>
      <c r="I45" s="978"/>
      <c r="J45" s="978"/>
      <c r="K45" s="978"/>
      <c r="L45" s="979"/>
    </row>
    <row r="46" spans="2:12" x14ac:dyDescent="0.25">
      <c r="B46" s="977"/>
      <c r="C46" s="978"/>
      <c r="D46" s="978"/>
      <c r="E46" s="978"/>
      <c r="F46" s="978"/>
      <c r="G46" s="979"/>
      <c r="H46" s="977"/>
      <c r="I46" s="978"/>
      <c r="J46" s="978"/>
      <c r="K46" s="978"/>
      <c r="L46" s="979"/>
    </row>
    <row r="47" spans="2:12" x14ac:dyDescent="0.25">
      <c r="B47" s="977"/>
      <c r="C47" s="978"/>
      <c r="D47" s="978"/>
      <c r="E47" s="978"/>
      <c r="F47" s="978"/>
      <c r="G47" s="979"/>
      <c r="H47" s="977"/>
      <c r="I47" s="978"/>
      <c r="J47" s="978"/>
      <c r="K47" s="978"/>
      <c r="L47" s="979"/>
    </row>
    <row r="48" spans="2:12" x14ac:dyDescent="0.25">
      <c r="B48" s="977"/>
      <c r="C48" s="978"/>
      <c r="D48" s="978"/>
      <c r="E48" s="978"/>
      <c r="F48" s="978"/>
      <c r="G48" s="979"/>
      <c r="H48" s="977"/>
      <c r="I48" s="978"/>
      <c r="J48" s="978"/>
      <c r="K48" s="978"/>
      <c r="L48" s="979"/>
    </row>
    <row r="49" spans="2:12" x14ac:dyDescent="0.25">
      <c r="B49" s="977"/>
      <c r="C49" s="978"/>
      <c r="D49" s="978"/>
      <c r="E49" s="978"/>
      <c r="F49" s="978"/>
      <c r="G49" s="979"/>
      <c r="H49" s="977"/>
      <c r="I49" s="978"/>
      <c r="J49" s="978"/>
      <c r="K49" s="978"/>
      <c r="L49" s="979"/>
    </row>
    <row r="50" spans="2:12" x14ac:dyDescent="0.25">
      <c r="B50" s="977"/>
      <c r="C50" s="978"/>
      <c r="D50" s="978"/>
      <c r="E50" s="978"/>
      <c r="F50" s="978"/>
      <c r="G50" s="979"/>
      <c r="H50" s="977"/>
      <c r="I50" s="978"/>
      <c r="J50" s="978"/>
      <c r="K50" s="978"/>
      <c r="L50" s="979"/>
    </row>
    <row r="51" spans="2:12" x14ac:dyDescent="0.25">
      <c r="B51" s="977"/>
      <c r="C51" s="978"/>
      <c r="D51" s="978"/>
      <c r="E51" s="978"/>
      <c r="F51" s="978"/>
      <c r="G51" s="979"/>
      <c r="H51" s="977"/>
      <c r="I51" s="978"/>
      <c r="J51" s="978"/>
      <c r="K51" s="978"/>
      <c r="L51" s="979"/>
    </row>
    <row r="52" spans="2:12" x14ac:dyDescent="0.25">
      <c r="B52" s="977"/>
      <c r="C52" s="978"/>
      <c r="D52" s="978"/>
      <c r="E52" s="978"/>
      <c r="F52" s="978"/>
      <c r="G52" s="979"/>
      <c r="H52" s="977"/>
      <c r="I52" s="978"/>
      <c r="J52" s="978"/>
      <c r="K52" s="978"/>
      <c r="L52" s="979"/>
    </row>
    <row r="53" spans="2:12" ht="15" customHeight="1" x14ac:dyDescent="0.25">
      <c r="B53" s="1111">
        <v>5</v>
      </c>
      <c r="C53" s="1112"/>
      <c r="D53" s="1112"/>
      <c r="E53" s="1112"/>
      <c r="F53" s="1112"/>
      <c r="G53" s="1113"/>
      <c r="H53" s="1111">
        <v>6</v>
      </c>
      <c r="I53" s="1112"/>
      <c r="J53" s="1112"/>
      <c r="K53" s="1112"/>
      <c r="L53" s="1113"/>
    </row>
    <row r="54" spans="2:12" ht="15.75" thickBot="1" x14ac:dyDescent="0.3">
      <c r="B54" s="1114"/>
      <c r="C54" s="1115"/>
      <c r="D54" s="1115"/>
      <c r="E54" s="1115"/>
      <c r="F54" s="1115"/>
      <c r="G54" s="1116"/>
      <c r="H54" s="1114"/>
      <c r="I54" s="1115"/>
      <c r="J54" s="1115"/>
      <c r="K54" s="1115"/>
      <c r="L54" s="1116"/>
    </row>
    <row r="55" spans="2:12" x14ac:dyDescent="0.25">
      <c r="B55" s="974" t="s">
        <v>539</v>
      </c>
      <c r="C55" s="975"/>
      <c r="D55" s="975"/>
      <c r="E55" s="975"/>
      <c r="F55" s="975"/>
      <c r="G55" s="976"/>
      <c r="H55" s="974" t="s">
        <v>540</v>
      </c>
      <c r="I55" s="975"/>
      <c r="J55" s="975"/>
      <c r="K55" s="975"/>
      <c r="L55" s="976"/>
    </row>
    <row r="56" spans="2:12" x14ac:dyDescent="0.25">
      <c r="B56" s="977"/>
      <c r="C56" s="978"/>
      <c r="D56" s="978"/>
      <c r="E56" s="978"/>
      <c r="F56" s="978"/>
      <c r="G56" s="979"/>
      <c r="H56" s="977"/>
      <c r="I56" s="978"/>
      <c r="J56" s="978"/>
      <c r="K56" s="978"/>
      <c r="L56" s="979"/>
    </row>
    <row r="57" spans="2:12" x14ac:dyDescent="0.25">
      <c r="B57" s="977"/>
      <c r="C57" s="978"/>
      <c r="D57" s="978"/>
      <c r="E57" s="978"/>
      <c r="F57" s="978"/>
      <c r="G57" s="979"/>
      <c r="H57" s="977"/>
      <c r="I57" s="978"/>
      <c r="J57" s="978"/>
      <c r="K57" s="978"/>
      <c r="L57" s="979"/>
    </row>
    <row r="58" spans="2:12" x14ac:dyDescent="0.25">
      <c r="B58" s="977"/>
      <c r="C58" s="978"/>
      <c r="D58" s="978"/>
      <c r="E58" s="978"/>
      <c r="F58" s="978"/>
      <c r="G58" s="979"/>
      <c r="H58" s="977"/>
      <c r="I58" s="978"/>
      <c r="J58" s="978"/>
      <c r="K58" s="978"/>
      <c r="L58" s="979"/>
    </row>
    <row r="59" spans="2:12" x14ac:dyDescent="0.25">
      <c r="B59" s="977"/>
      <c r="C59" s="978"/>
      <c r="D59" s="978"/>
      <c r="E59" s="978"/>
      <c r="F59" s="978"/>
      <c r="G59" s="979"/>
      <c r="H59" s="977"/>
      <c r="I59" s="978"/>
      <c r="J59" s="978"/>
      <c r="K59" s="978"/>
      <c r="L59" s="979"/>
    </row>
    <row r="60" spans="2:12" x14ac:dyDescent="0.25">
      <c r="B60" s="977"/>
      <c r="C60" s="978"/>
      <c r="D60" s="978"/>
      <c r="E60" s="978"/>
      <c r="F60" s="978"/>
      <c r="G60" s="979"/>
      <c r="H60" s="977"/>
      <c r="I60" s="978"/>
      <c r="J60" s="978"/>
      <c r="K60" s="978"/>
      <c r="L60" s="979"/>
    </row>
    <row r="61" spans="2:12" x14ac:dyDescent="0.25">
      <c r="B61" s="977"/>
      <c r="C61" s="978"/>
      <c r="D61" s="978"/>
      <c r="E61" s="978"/>
      <c r="F61" s="978"/>
      <c r="G61" s="979"/>
      <c r="H61" s="977"/>
      <c r="I61" s="978"/>
      <c r="J61" s="978"/>
      <c r="K61" s="978"/>
      <c r="L61" s="979"/>
    </row>
    <row r="62" spans="2:12" x14ac:dyDescent="0.25">
      <c r="B62" s="977"/>
      <c r="C62" s="978"/>
      <c r="D62" s="978"/>
      <c r="E62" s="978"/>
      <c r="F62" s="978"/>
      <c r="G62" s="979"/>
      <c r="H62" s="977"/>
      <c r="I62" s="978"/>
      <c r="J62" s="978"/>
      <c r="K62" s="978"/>
      <c r="L62" s="979"/>
    </row>
    <row r="63" spans="2:12" x14ac:dyDescent="0.25">
      <c r="B63" s="977"/>
      <c r="C63" s="978"/>
      <c r="D63" s="978"/>
      <c r="E63" s="978"/>
      <c r="F63" s="978"/>
      <c r="G63" s="979"/>
      <c r="H63" s="977"/>
      <c r="I63" s="978"/>
      <c r="J63" s="978"/>
      <c r="K63" s="978"/>
      <c r="L63" s="979"/>
    </row>
    <row r="64" spans="2:12" x14ac:dyDescent="0.25">
      <c r="B64" s="977"/>
      <c r="C64" s="978"/>
      <c r="D64" s="978"/>
      <c r="E64" s="978"/>
      <c r="F64" s="978"/>
      <c r="G64" s="979"/>
      <c r="H64" s="977"/>
      <c r="I64" s="978"/>
      <c r="J64" s="978"/>
      <c r="K64" s="978"/>
      <c r="L64" s="979"/>
    </row>
    <row r="65" spans="2:12" x14ac:dyDescent="0.25">
      <c r="B65" s="977"/>
      <c r="C65" s="978"/>
      <c r="D65" s="978"/>
      <c r="E65" s="978"/>
      <c r="F65" s="978"/>
      <c r="G65" s="979"/>
      <c r="H65" s="977"/>
      <c r="I65" s="978"/>
      <c r="J65" s="978"/>
      <c r="K65" s="978"/>
      <c r="L65" s="979"/>
    </row>
    <row r="66" spans="2:12" x14ac:dyDescent="0.25">
      <c r="B66" s="977"/>
      <c r="C66" s="978"/>
      <c r="D66" s="978"/>
      <c r="E66" s="978"/>
      <c r="F66" s="978"/>
      <c r="G66" s="979"/>
      <c r="H66" s="977"/>
      <c r="I66" s="978"/>
      <c r="J66" s="978"/>
      <c r="K66" s="978"/>
      <c r="L66" s="979"/>
    </row>
    <row r="67" spans="2:12" x14ac:dyDescent="0.25">
      <c r="B67" s="977"/>
      <c r="C67" s="978"/>
      <c r="D67" s="978"/>
      <c r="E67" s="978"/>
      <c r="F67" s="978"/>
      <c r="G67" s="979"/>
      <c r="H67" s="977"/>
      <c r="I67" s="978"/>
      <c r="J67" s="978"/>
      <c r="K67" s="978"/>
      <c r="L67" s="979"/>
    </row>
    <row r="68" spans="2:12" x14ac:dyDescent="0.25">
      <c r="B68" s="977"/>
      <c r="C68" s="978"/>
      <c r="D68" s="978"/>
      <c r="E68" s="978"/>
      <c r="F68" s="978"/>
      <c r="G68" s="979"/>
      <c r="H68" s="977"/>
      <c r="I68" s="978"/>
      <c r="J68" s="978"/>
      <c r="K68" s="978"/>
      <c r="L68" s="979"/>
    </row>
    <row r="69" spans="2:12" ht="15" customHeight="1" x14ac:dyDescent="0.25">
      <c r="B69" s="1111">
        <v>7</v>
      </c>
      <c r="C69" s="1112"/>
      <c r="D69" s="1112"/>
      <c r="E69" s="1112"/>
      <c r="F69" s="1112"/>
      <c r="G69" s="1113"/>
      <c r="H69" s="1111">
        <v>8</v>
      </c>
      <c r="I69" s="1112"/>
      <c r="J69" s="1112"/>
      <c r="K69" s="1112"/>
      <c r="L69" s="1113"/>
    </row>
    <row r="70" spans="2:12" ht="15.75" thickBot="1" x14ac:dyDescent="0.3">
      <c r="B70" s="1114"/>
      <c r="C70" s="1115"/>
      <c r="D70" s="1115"/>
      <c r="E70" s="1115"/>
      <c r="F70" s="1115"/>
      <c r="G70" s="1116"/>
      <c r="H70" s="1114"/>
      <c r="I70" s="1115"/>
      <c r="J70" s="1115"/>
      <c r="K70" s="1115"/>
      <c r="L70" s="1116"/>
    </row>
    <row r="71" spans="2:12" ht="15" customHeight="1" x14ac:dyDescent="0.25">
      <c r="B71" s="974" t="s">
        <v>539</v>
      </c>
      <c r="C71" s="975"/>
      <c r="D71" s="975"/>
      <c r="E71" s="975"/>
      <c r="F71" s="975"/>
      <c r="G71" s="976"/>
      <c r="H71" s="974" t="s">
        <v>540</v>
      </c>
      <c r="I71" s="975"/>
      <c r="J71" s="975"/>
      <c r="K71" s="975"/>
      <c r="L71" s="976"/>
    </row>
    <row r="72" spans="2:12" ht="15" customHeight="1" x14ac:dyDescent="0.25">
      <c r="B72" s="977"/>
      <c r="C72" s="978"/>
      <c r="D72" s="978"/>
      <c r="E72" s="978"/>
      <c r="F72" s="978"/>
      <c r="G72" s="979"/>
      <c r="H72" s="977"/>
      <c r="I72" s="978"/>
      <c r="J72" s="978"/>
      <c r="K72" s="978"/>
      <c r="L72" s="979"/>
    </row>
    <row r="73" spans="2:12" ht="15" customHeight="1" x14ac:dyDescent="0.25">
      <c r="B73" s="977"/>
      <c r="C73" s="978"/>
      <c r="D73" s="978"/>
      <c r="E73" s="978"/>
      <c r="F73" s="978"/>
      <c r="G73" s="979"/>
      <c r="H73" s="977"/>
      <c r="I73" s="978"/>
      <c r="J73" s="978"/>
      <c r="K73" s="978"/>
      <c r="L73" s="979"/>
    </row>
    <row r="74" spans="2:12" ht="15" customHeight="1" x14ac:dyDescent="0.25">
      <c r="B74" s="977"/>
      <c r="C74" s="978"/>
      <c r="D74" s="978"/>
      <c r="E74" s="978"/>
      <c r="F74" s="978"/>
      <c r="G74" s="979"/>
      <c r="H74" s="977"/>
      <c r="I74" s="978"/>
      <c r="J74" s="978"/>
      <c r="K74" s="978"/>
      <c r="L74" s="979"/>
    </row>
    <row r="75" spans="2:12" ht="15" customHeight="1" x14ac:dyDescent="0.25">
      <c r="B75" s="977"/>
      <c r="C75" s="978"/>
      <c r="D75" s="978"/>
      <c r="E75" s="978"/>
      <c r="F75" s="978"/>
      <c r="G75" s="979"/>
      <c r="H75" s="977"/>
      <c r="I75" s="978"/>
      <c r="J75" s="978"/>
      <c r="K75" s="978"/>
      <c r="L75" s="979"/>
    </row>
    <row r="76" spans="2:12" ht="15" customHeight="1" x14ac:dyDescent="0.25">
      <c r="B76" s="977"/>
      <c r="C76" s="978"/>
      <c r="D76" s="978"/>
      <c r="E76" s="978"/>
      <c r="F76" s="978"/>
      <c r="G76" s="979"/>
      <c r="H76" s="977"/>
      <c r="I76" s="978"/>
      <c r="J76" s="978"/>
      <c r="K76" s="978"/>
      <c r="L76" s="979"/>
    </row>
    <row r="77" spans="2:12" ht="15" customHeight="1" x14ac:dyDescent="0.25">
      <c r="B77" s="977"/>
      <c r="C77" s="978"/>
      <c r="D77" s="978"/>
      <c r="E77" s="978"/>
      <c r="F77" s="978"/>
      <c r="G77" s="979"/>
      <c r="H77" s="977"/>
      <c r="I77" s="978"/>
      <c r="J77" s="978"/>
      <c r="K77" s="978"/>
      <c r="L77" s="979"/>
    </row>
    <row r="78" spans="2:12" ht="15" customHeight="1" x14ac:dyDescent="0.25">
      <c r="B78" s="977"/>
      <c r="C78" s="978"/>
      <c r="D78" s="978"/>
      <c r="E78" s="978"/>
      <c r="F78" s="978"/>
      <c r="G78" s="979"/>
      <c r="H78" s="977"/>
      <c r="I78" s="978"/>
      <c r="J78" s="978"/>
      <c r="K78" s="978"/>
      <c r="L78" s="979"/>
    </row>
    <row r="79" spans="2:12" ht="15" customHeight="1" x14ac:dyDescent="0.25">
      <c r="B79" s="977"/>
      <c r="C79" s="978"/>
      <c r="D79" s="978"/>
      <c r="E79" s="978"/>
      <c r="F79" s="978"/>
      <c r="G79" s="979"/>
      <c r="H79" s="977"/>
      <c r="I79" s="978"/>
      <c r="J79" s="978"/>
      <c r="K79" s="978"/>
      <c r="L79" s="979"/>
    </row>
    <row r="80" spans="2:12" ht="15" customHeight="1" x14ac:dyDescent="0.25">
      <c r="B80" s="977"/>
      <c r="C80" s="978"/>
      <c r="D80" s="978"/>
      <c r="E80" s="978"/>
      <c r="F80" s="978"/>
      <c r="G80" s="979"/>
      <c r="H80" s="977"/>
      <c r="I80" s="978"/>
      <c r="J80" s="978"/>
      <c r="K80" s="978"/>
      <c r="L80" s="979"/>
    </row>
    <row r="81" spans="2:12" ht="15" customHeight="1" x14ac:dyDescent="0.25">
      <c r="B81" s="977"/>
      <c r="C81" s="978"/>
      <c r="D81" s="978"/>
      <c r="E81" s="978"/>
      <c r="F81" s="978"/>
      <c r="G81" s="979"/>
      <c r="H81" s="977"/>
      <c r="I81" s="978"/>
      <c r="J81" s="978"/>
      <c r="K81" s="978"/>
      <c r="L81" s="979"/>
    </row>
    <row r="82" spans="2:12" ht="15" customHeight="1" x14ac:dyDescent="0.25">
      <c r="B82" s="977"/>
      <c r="C82" s="978"/>
      <c r="D82" s="978"/>
      <c r="E82" s="978"/>
      <c r="F82" s="978"/>
      <c r="G82" s="979"/>
      <c r="H82" s="977"/>
      <c r="I82" s="978"/>
      <c r="J82" s="978"/>
      <c r="K82" s="978"/>
      <c r="L82" s="979"/>
    </row>
    <row r="83" spans="2:12" ht="15" customHeight="1" x14ac:dyDescent="0.25">
      <c r="B83" s="977"/>
      <c r="C83" s="978"/>
      <c r="D83" s="978"/>
      <c r="E83" s="978"/>
      <c r="F83" s="978"/>
      <c r="G83" s="979"/>
      <c r="H83" s="977"/>
      <c r="I83" s="978"/>
      <c r="J83" s="978"/>
      <c r="K83" s="978"/>
      <c r="L83" s="979"/>
    </row>
    <row r="84" spans="2:12" ht="15" customHeight="1" x14ac:dyDescent="0.25">
      <c r="B84" s="977"/>
      <c r="C84" s="978"/>
      <c r="D84" s="978"/>
      <c r="E84" s="978"/>
      <c r="F84" s="978"/>
      <c r="G84" s="979"/>
      <c r="H84" s="977"/>
      <c r="I84" s="978"/>
      <c r="J84" s="978"/>
      <c r="K84" s="978"/>
      <c r="L84" s="979"/>
    </row>
    <row r="85" spans="2:12" ht="15" customHeight="1" x14ac:dyDescent="0.25">
      <c r="B85" s="1111">
        <v>9</v>
      </c>
      <c r="C85" s="1112"/>
      <c r="D85" s="1112"/>
      <c r="E85" s="1112"/>
      <c r="F85" s="1112"/>
      <c r="G85" s="1113"/>
      <c r="H85" s="1111">
        <v>10</v>
      </c>
      <c r="I85" s="1112"/>
      <c r="J85" s="1112"/>
      <c r="K85" s="1112"/>
      <c r="L85" s="1113"/>
    </row>
    <row r="86" spans="2:12" ht="15.75" thickBot="1" x14ac:dyDescent="0.3">
      <c r="B86" s="1114"/>
      <c r="C86" s="1115"/>
      <c r="D86" s="1115"/>
      <c r="E86" s="1115"/>
      <c r="F86" s="1115"/>
      <c r="G86" s="1116"/>
      <c r="H86" s="1114"/>
      <c r="I86" s="1115"/>
      <c r="J86" s="1115"/>
      <c r="K86" s="1115"/>
      <c r="L86" s="1116"/>
    </row>
    <row r="87" spans="2:12" ht="100.5" customHeight="1" thickBot="1" x14ac:dyDescent="0.3">
      <c r="B87" s="1120" t="s">
        <v>1202</v>
      </c>
      <c r="C87" s="1121"/>
      <c r="D87" s="1121"/>
      <c r="E87" s="1121"/>
      <c r="F87" s="1121"/>
      <c r="G87" s="1121"/>
      <c r="H87" s="1121"/>
      <c r="I87" s="1121"/>
      <c r="J87" s="1121"/>
      <c r="K87" s="1121"/>
      <c r="L87" s="1122"/>
    </row>
    <row r="88" spans="2:12" x14ac:dyDescent="0.25">
      <c r="B88" s="974" t="s">
        <v>539</v>
      </c>
      <c r="C88" s="975"/>
      <c r="D88" s="975"/>
      <c r="E88" s="975"/>
      <c r="F88" s="975"/>
      <c r="G88" s="976"/>
      <c r="H88" s="974" t="s">
        <v>540</v>
      </c>
      <c r="I88" s="975"/>
      <c r="J88" s="975"/>
      <c r="K88" s="975"/>
      <c r="L88" s="976"/>
    </row>
    <row r="89" spans="2:12" x14ac:dyDescent="0.25">
      <c r="B89" s="977"/>
      <c r="C89" s="978"/>
      <c r="D89" s="978"/>
      <c r="E89" s="978"/>
      <c r="F89" s="978"/>
      <c r="G89" s="979"/>
      <c r="H89" s="977"/>
      <c r="I89" s="978"/>
      <c r="J89" s="978"/>
      <c r="K89" s="978"/>
      <c r="L89" s="979"/>
    </row>
    <row r="90" spans="2:12" x14ac:dyDescent="0.25">
      <c r="B90" s="977"/>
      <c r="C90" s="978"/>
      <c r="D90" s="978"/>
      <c r="E90" s="978"/>
      <c r="F90" s="978"/>
      <c r="G90" s="979"/>
      <c r="H90" s="977"/>
      <c r="I90" s="978"/>
      <c r="J90" s="978"/>
      <c r="K90" s="978"/>
      <c r="L90" s="979"/>
    </row>
    <row r="91" spans="2:12" x14ac:dyDescent="0.25">
      <c r="B91" s="977"/>
      <c r="C91" s="978"/>
      <c r="D91" s="978"/>
      <c r="E91" s="978"/>
      <c r="F91" s="978"/>
      <c r="G91" s="979"/>
      <c r="H91" s="977"/>
      <c r="I91" s="978"/>
      <c r="J91" s="978"/>
      <c r="K91" s="978"/>
      <c r="L91" s="979"/>
    </row>
    <row r="92" spans="2:12" x14ac:dyDescent="0.25">
      <c r="B92" s="977"/>
      <c r="C92" s="978"/>
      <c r="D92" s="978"/>
      <c r="E92" s="978"/>
      <c r="F92" s="978"/>
      <c r="G92" s="979"/>
      <c r="H92" s="977"/>
      <c r="I92" s="978"/>
      <c r="J92" s="978"/>
      <c r="K92" s="978"/>
      <c r="L92" s="979"/>
    </row>
    <row r="93" spans="2:12" x14ac:dyDescent="0.25">
      <c r="B93" s="977"/>
      <c r="C93" s="978"/>
      <c r="D93" s="978"/>
      <c r="E93" s="978"/>
      <c r="F93" s="978"/>
      <c r="G93" s="979"/>
      <c r="H93" s="977"/>
      <c r="I93" s="978"/>
      <c r="J93" s="978"/>
      <c r="K93" s="978"/>
      <c r="L93" s="979"/>
    </row>
    <row r="94" spans="2:12" x14ac:dyDescent="0.25">
      <c r="B94" s="977"/>
      <c r="C94" s="978"/>
      <c r="D94" s="978"/>
      <c r="E94" s="978"/>
      <c r="F94" s="978"/>
      <c r="G94" s="979"/>
      <c r="H94" s="977"/>
      <c r="I94" s="978"/>
      <c r="J94" s="978"/>
      <c r="K94" s="978"/>
      <c r="L94" s="979"/>
    </row>
    <row r="95" spans="2:12" x14ac:dyDescent="0.25">
      <c r="B95" s="977"/>
      <c r="C95" s="978"/>
      <c r="D95" s="978"/>
      <c r="E95" s="978"/>
      <c r="F95" s="978"/>
      <c r="G95" s="979"/>
      <c r="H95" s="977"/>
      <c r="I95" s="978"/>
      <c r="J95" s="978"/>
      <c r="K95" s="978"/>
      <c r="L95" s="979"/>
    </row>
    <row r="96" spans="2:12" x14ac:dyDescent="0.25">
      <c r="B96" s="977"/>
      <c r="C96" s="978"/>
      <c r="D96" s="978"/>
      <c r="E96" s="978"/>
      <c r="F96" s="978"/>
      <c r="G96" s="979"/>
      <c r="H96" s="977"/>
      <c r="I96" s="978"/>
      <c r="J96" s="978"/>
      <c r="K96" s="978"/>
      <c r="L96" s="979"/>
    </row>
    <row r="97" spans="2:12" x14ac:dyDescent="0.25">
      <c r="B97" s="977"/>
      <c r="C97" s="978"/>
      <c r="D97" s="978"/>
      <c r="E97" s="978"/>
      <c r="F97" s="978"/>
      <c r="G97" s="979"/>
      <c r="H97" s="977"/>
      <c r="I97" s="978"/>
      <c r="J97" s="978"/>
      <c r="K97" s="978"/>
      <c r="L97" s="979"/>
    </row>
    <row r="98" spans="2:12" x14ac:dyDescent="0.25">
      <c r="B98" s="977"/>
      <c r="C98" s="978"/>
      <c r="D98" s="978"/>
      <c r="E98" s="978"/>
      <c r="F98" s="978"/>
      <c r="G98" s="979"/>
      <c r="H98" s="977"/>
      <c r="I98" s="978"/>
      <c r="J98" s="978"/>
      <c r="K98" s="978"/>
      <c r="L98" s="979"/>
    </row>
    <row r="99" spans="2:12" x14ac:dyDescent="0.25">
      <c r="B99" s="977"/>
      <c r="C99" s="978"/>
      <c r="D99" s="978"/>
      <c r="E99" s="978"/>
      <c r="F99" s="978"/>
      <c r="G99" s="979"/>
      <c r="H99" s="977"/>
      <c r="I99" s="978"/>
      <c r="J99" s="978"/>
      <c r="K99" s="978"/>
      <c r="L99" s="979"/>
    </row>
    <row r="100" spans="2:12" x14ac:dyDescent="0.25">
      <c r="B100" s="977"/>
      <c r="C100" s="978"/>
      <c r="D100" s="978"/>
      <c r="E100" s="978"/>
      <c r="F100" s="978"/>
      <c r="G100" s="979"/>
      <c r="H100" s="977"/>
      <c r="I100" s="978"/>
      <c r="J100" s="978"/>
      <c r="K100" s="978"/>
      <c r="L100" s="979"/>
    </row>
    <row r="101" spans="2:12" x14ac:dyDescent="0.25">
      <c r="B101" s="977"/>
      <c r="C101" s="978"/>
      <c r="D101" s="978"/>
      <c r="E101" s="978"/>
      <c r="F101" s="978"/>
      <c r="G101" s="979"/>
      <c r="H101" s="977"/>
      <c r="I101" s="978"/>
      <c r="J101" s="978"/>
      <c r="K101" s="978"/>
      <c r="L101" s="979"/>
    </row>
    <row r="102" spans="2:12" ht="15" customHeight="1" x14ac:dyDescent="0.25">
      <c r="B102" s="1111">
        <v>11</v>
      </c>
      <c r="C102" s="1112"/>
      <c r="D102" s="1112"/>
      <c r="E102" s="1112"/>
      <c r="F102" s="1112"/>
      <c r="G102" s="1113"/>
      <c r="H102" s="1111">
        <v>12</v>
      </c>
      <c r="I102" s="1112"/>
      <c r="J102" s="1112"/>
      <c r="K102" s="1112"/>
      <c r="L102" s="1113"/>
    </row>
    <row r="103" spans="2:12" ht="15.75" thickBot="1" x14ac:dyDescent="0.3">
      <c r="B103" s="1114"/>
      <c r="C103" s="1115"/>
      <c r="D103" s="1115"/>
      <c r="E103" s="1115"/>
      <c r="F103" s="1115"/>
      <c r="G103" s="1116"/>
      <c r="H103" s="1114"/>
      <c r="I103" s="1115"/>
      <c r="J103" s="1115"/>
      <c r="K103" s="1115"/>
      <c r="L103" s="1116"/>
    </row>
    <row r="104" spans="2:12" ht="76.5" customHeight="1" thickBot="1" x14ac:dyDescent="0.3">
      <c r="B104" s="1120" t="s">
        <v>1203</v>
      </c>
      <c r="C104" s="1121"/>
      <c r="D104" s="1121"/>
      <c r="E104" s="1121"/>
      <c r="F104" s="1121"/>
      <c r="G104" s="1121"/>
      <c r="H104" s="1121"/>
      <c r="I104" s="1121"/>
      <c r="J104" s="1121"/>
      <c r="K104" s="1121"/>
      <c r="L104" s="1122"/>
    </row>
    <row r="105" spans="2:12" ht="14.25" customHeight="1" x14ac:dyDescent="0.25">
      <c r="B105" s="974" t="s">
        <v>539</v>
      </c>
      <c r="C105" s="975"/>
      <c r="D105" s="975"/>
      <c r="E105" s="975"/>
      <c r="F105" s="975"/>
      <c r="G105" s="976"/>
      <c r="H105" s="974" t="s">
        <v>540</v>
      </c>
      <c r="I105" s="975"/>
      <c r="J105" s="975"/>
      <c r="K105" s="975"/>
      <c r="L105" s="976"/>
    </row>
    <row r="106" spans="2:12" x14ac:dyDescent="0.25">
      <c r="B106" s="977"/>
      <c r="C106" s="978"/>
      <c r="D106" s="978"/>
      <c r="E106" s="978"/>
      <c r="F106" s="978"/>
      <c r="G106" s="979"/>
      <c r="H106" s="977"/>
      <c r="I106" s="978"/>
      <c r="J106" s="978"/>
      <c r="K106" s="978"/>
      <c r="L106" s="979"/>
    </row>
    <row r="107" spans="2:12" x14ac:dyDescent="0.25">
      <c r="B107" s="977"/>
      <c r="C107" s="978"/>
      <c r="D107" s="978"/>
      <c r="E107" s="978"/>
      <c r="F107" s="978"/>
      <c r="G107" s="979"/>
      <c r="H107" s="977"/>
      <c r="I107" s="978"/>
      <c r="J107" s="978"/>
      <c r="K107" s="978"/>
      <c r="L107" s="979"/>
    </row>
    <row r="108" spans="2:12" x14ac:dyDescent="0.25">
      <c r="B108" s="977"/>
      <c r="C108" s="978"/>
      <c r="D108" s="978"/>
      <c r="E108" s="978"/>
      <c r="F108" s="978"/>
      <c r="G108" s="979"/>
      <c r="H108" s="977"/>
      <c r="I108" s="978"/>
      <c r="J108" s="978"/>
      <c r="K108" s="978"/>
      <c r="L108" s="979"/>
    </row>
    <row r="109" spans="2:12" x14ac:dyDescent="0.25">
      <c r="B109" s="977"/>
      <c r="C109" s="978"/>
      <c r="D109" s="978"/>
      <c r="E109" s="978"/>
      <c r="F109" s="978"/>
      <c r="G109" s="979"/>
      <c r="H109" s="977"/>
      <c r="I109" s="978"/>
      <c r="J109" s="978"/>
      <c r="K109" s="978"/>
      <c r="L109" s="979"/>
    </row>
    <row r="110" spans="2:12" x14ac:dyDescent="0.25">
      <c r="B110" s="977"/>
      <c r="C110" s="978"/>
      <c r="D110" s="978"/>
      <c r="E110" s="978"/>
      <c r="F110" s="978"/>
      <c r="G110" s="979"/>
      <c r="H110" s="977"/>
      <c r="I110" s="978"/>
      <c r="J110" s="978"/>
      <c r="K110" s="978"/>
      <c r="L110" s="979"/>
    </row>
    <row r="111" spans="2:12" x14ac:dyDescent="0.25">
      <c r="B111" s="977"/>
      <c r="C111" s="978"/>
      <c r="D111" s="978"/>
      <c r="E111" s="978"/>
      <c r="F111" s="978"/>
      <c r="G111" s="979"/>
      <c r="H111" s="977"/>
      <c r="I111" s="978"/>
      <c r="J111" s="978"/>
      <c r="K111" s="978"/>
      <c r="L111" s="979"/>
    </row>
    <row r="112" spans="2:12" x14ac:dyDescent="0.25">
      <c r="B112" s="977"/>
      <c r="C112" s="978"/>
      <c r="D112" s="978"/>
      <c r="E112" s="978"/>
      <c r="F112" s="978"/>
      <c r="G112" s="979"/>
      <c r="H112" s="977"/>
      <c r="I112" s="978"/>
      <c r="J112" s="978"/>
      <c r="K112" s="978"/>
      <c r="L112" s="979"/>
    </row>
    <row r="113" spans="2:12" x14ac:dyDescent="0.25">
      <c r="B113" s="977"/>
      <c r="C113" s="978"/>
      <c r="D113" s="978"/>
      <c r="E113" s="978"/>
      <c r="F113" s="978"/>
      <c r="G113" s="979"/>
      <c r="H113" s="977"/>
      <c r="I113" s="978"/>
      <c r="J113" s="978"/>
      <c r="K113" s="978"/>
      <c r="L113" s="979"/>
    </row>
    <row r="114" spans="2:12" x14ac:dyDescent="0.25">
      <c r="B114" s="977"/>
      <c r="C114" s="978"/>
      <c r="D114" s="978"/>
      <c r="E114" s="978"/>
      <c r="F114" s="978"/>
      <c r="G114" s="979"/>
      <c r="H114" s="977"/>
      <c r="I114" s="978"/>
      <c r="J114" s="978"/>
      <c r="K114" s="978"/>
      <c r="L114" s="979"/>
    </row>
    <row r="115" spans="2:12" x14ac:dyDescent="0.25">
      <c r="B115" s="977"/>
      <c r="C115" s="978"/>
      <c r="D115" s="978"/>
      <c r="E115" s="978"/>
      <c r="F115" s="978"/>
      <c r="G115" s="979"/>
      <c r="H115" s="977"/>
      <c r="I115" s="978"/>
      <c r="J115" s="978"/>
      <c r="K115" s="978"/>
      <c r="L115" s="979"/>
    </row>
    <row r="116" spans="2:12" x14ac:dyDescent="0.25">
      <c r="B116" s="977"/>
      <c r="C116" s="978"/>
      <c r="D116" s="978"/>
      <c r="E116" s="978"/>
      <c r="F116" s="978"/>
      <c r="G116" s="979"/>
      <c r="H116" s="977"/>
      <c r="I116" s="978"/>
      <c r="J116" s="978"/>
      <c r="K116" s="978"/>
      <c r="L116" s="979"/>
    </row>
    <row r="117" spans="2:12" x14ac:dyDescent="0.25">
      <c r="B117" s="977"/>
      <c r="C117" s="978"/>
      <c r="D117" s="978"/>
      <c r="E117" s="978"/>
      <c r="F117" s="978"/>
      <c r="G117" s="979"/>
      <c r="H117" s="977"/>
      <c r="I117" s="978"/>
      <c r="J117" s="978"/>
      <c r="K117" s="978"/>
      <c r="L117" s="979"/>
    </row>
    <row r="118" spans="2:12" x14ac:dyDescent="0.25">
      <c r="B118" s="977"/>
      <c r="C118" s="978"/>
      <c r="D118" s="978"/>
      <c r="E118" s="978"/>
      <c r="F118" s="978"/>
      <c r="G118" s="979"/>
      <c r="H118" s="977"/>
      <c r="I118" s="978"/>
      <c r="J118" s="978"/>
      <c r="K118" s="978"/>
      <c r="L118" s="979"/>
    </row>
    <row r="119" spans="2:12" ht="15" customHeight="1" x14ac:dyDescent="0.25">
      <c r="B119" s="1111">
        <v>13</v>
      </c>
      <c r="C119" s="1112"/>
      <c r="D119" s="1112"/>
      <c r="E119" s="1112"/>
      <c r="F119" s="1112"/>
      <c r="G119" s="1113"/>
      <c r="H119" s="1111">
        <v>14</v>
      </c>
      <c r="I119" s="1112"/>
      <c r="J119" s="1112"/>
      <c r="K119" s="1112"/>
      <c r="L119" s="1113"/>
    </row>
    <row r="120" spans="2:12" ht="15.75" thickBot="1" x14ac:dyDescent="0.3">
      <c r="B120" s="1114"/>
      <c r="C120" s="1115"/>
      <c r="D120" s="1115"/>
      <c r="E120" s="1115"/>
      <c r="F120" s="1115"/>
      <c r="G120" s="1116"/>
      <c r="H120" s="1114"/>
      <c r="I120" s="1115"/>
      <c r="J120" s="1115"/>
      <c r="K120" s="1115"/>
      <c r="L120" s="1116"/>
    </row>
    <row r="121" spans="2:12" ht="14.25" customHeight="1" x14ac:dyDescent="0.25">
      <c r="B121" s="974" t="s">
        <v>539</v>
      </c>
      <c r="C121" s="975"/>
      <c r="D121" s="975"/>
      <c r="E121" s="975"/>
      <c r="F121" s="975"/>
      <c r="G121" s="976"/>
      <c r="H121" s="974" t="s">
        <v>540</v>
      </c>
      <c r="I121" s="975"/>
      <c r="J121" s="975"/>
      <c r="K121" s="975"/>
      <c r="L121" s="976"/>
    </row>
    <row r="122" spans="2:12" x14ac:dyDescent="0.25">
      <c r="B122" s="977"/>
      <c r="C122" s="978"/>
      <c r="D122" s="978"/>
      <c r="E122" s="978"/>
      <c r="F122" s="978"/>
      <c r="G122" s="979"/>
      <c r="H122" s="977"/>
      <c r="I122" s="978"/>
      <c r="J122" s="978"/>
      <c r="K122" s="978"/>
      <c r="L122" s="979"/>
    </row>
    <row r="123" spans="2:12" x14ac:dyDescent="0.25">
      <c r="B123" s="977"/>
      <c r="C123" s="978"/>
      <c r="D123" s="978"/>
      <c r="E123" s="978"/>
      <c r="F123" s="978"/>
      <c r="G123" s="979"/>
      <c r="H123" s="977"/>
      <c r="I123" s="978"/>
      <c r="J123" s="978"/>
      <c r="K123" s="978"/>
      <c r="L123" s="979"/>
    </row>
    <row r="124" spans="2:12" x14ac:dyDescent="0.25">
      <c r="B124" s="977"/>
      <c r="C124" s="978"/>
      <c r="D124" s="978"/>
      <c r="E124" s="978"/>
      <c r="F124" s="978"/>
      <c r="G124" s="979"/>
      <c r="H124" s="977"/>
      <c r="I124" s="978"/>
      <c r="J124" s="978"/>
      <c r="K124" s="978"/>
      <c r="L124" s="979"/>
    </row>
    <row r="125" spans="2:12" x14ac:dyDescent="0.25">
      <c r="B125" s="977"/>
      <c r="C125" s="978"/>
      <c r="D125" s="978"/>
      <c r="E125" s="978"/>
      <c r="F125" s="978"/>
      <c r="G125" s="979"/>
      <c r="H125" s="977"/>
      <c r="I125" s="978"/>
      <c r="J125" s="978"/>
      <c r="K125" s="978"/>
      <c r="L125" s="979"/>
    </row>
    <row r="126" spans="2:12" x14ac:dyDescent="0.25">
      <c r="B126" s="977"/>
      <c r="C126" s="978"/>
      <c r="D126" s="978"/>
      <c r="E126" s="978"/>
      <c r="F126" s="978"/>
      <c r="G126" s="979"/>
      <c r="H126" s="977"/>
      <c r="I126" s="978"/>
      <c r="J126" s="978"/>
      <c r="K126" s="978"/>
      <c r="L126" s="979"/>
    </row>
    <row r="127" spans="2:12" x14ac:dyDescent="0.25">
      <c r="B127" s="977"/>
      <c r="C127" s="978"/>
      <c r="D127" s="978"/>
      <c r="E127" s="978"/>
      <c r="F127" s="978"/>
      <c r="G127" s="979"/>
      <c r="H127" s="977"/>
      <c r="I127" s="978"/>
      <c r="J127" s="978"/>
      <c r="K127" s="978"/>
      <c r="L127" s="979"/>
    </row>
    <row r="128" spans="2:12" x14ac:dyDescent="0.25">
      <c r="B128" s="977"/>
      <c r="C128" s="978"/>
      <c r="D128" s="978"/>
      <c r="E128" s="978"/>
      <c r="F128" s="978"/>
      <c r="G128" s="979"/>
      <c r="H128" s="977"/>
      <c r="I128" s="978"/>
      <c r="J128" s="978"/>
      <c r="K128" s="978"/>
      <c r="L128" s="979"/>
    </row>
    <row r="129" spans="2:12" x14ac:dyDescent="0.25">
      <c r="B129" s="977"/>
      <c r="C129" s="978"/>
      <c r="D129" s="978"/>
      <c r="E129" s="978"/>
      <c r="F129" s="978"/>
      <c r="G129" s="979"/>
      <c r="H129" s="977"/>
      <c r="I129" s="978"/>
      <c r="J129" s="978"/>
      <c r="K129" s="978"/>
      <c r="L129" s="979"/>
    </row>
    <row r="130" spans="2:12" x14ac:dyDescent="0.25">
      <c r="B130" s="977"/>
      <c r="C130" s="978"/>
      <c r="D130" s="978"/>
      <c r="E130" s="978"/>
      <c r="F130" s="978"/>
      <c r="G130" s="979"/>
      <c r="H130" s="977"/>
      <c r="I130" s="978"/>
      <c r="J130" s="978"/>
      <c r="K130" s="978"/>
      <c r="L130" s="979"/>
    </row>
    <row r="131" spans="2:12" x14ac:dyDescent="0.25">
      <c r="B131" s="977"/>
      <c r="C131" s="978"/>
      <c r="D131" s="978"/>
      <c r="E131" s="978"/>
      <c r="F131" s="978"/>
      <c r="G131" s="979"/>
      <c r="H131" s="977"/>
      <c r="I131" s="978"/>
      <c r="J131" s="978"/>
      <c r="K131" s="978"/>
      <c r="L131" s="979"/>
    </row>
    <row r="132" spans="2:12" x14ac:dyDescent="0.25">
      <c r="B132" s="977"/>
      <c r="C132" s="978"/>
      <c r="D132" s="978"/>
      <c r="E132" s="978"/>
      <c r="F132" s="978"/>
      <c r="G132" s="979"/>
      <c r="H132" s="977"/>
      <c r="I132" s="978"/>
      <c r="J132" s="978"/>
      <c r="K132" s="978"/>
      <c r="L132" s="979"/>
    </row>
    <row r="133" spans="2:12" x14ac:dyDescent="0.25">
      <c r="B133" s="977"/>
      <c r="C133" s="978"/>
      <c r="D133" s="978"/>
      <c r="E133" s="978"/>
      <c r="F133" s="978"/>
      <c r="G133" s="979"/>
      <c r="H133" s="977"/>
      <c r="I133" s="978"/>
      <c r="J133" s="978"/>
      <c r="K133" s="978"/>
      <c r="L133" s="979"/>
    </row>
    <row r="134" spans="2:12" x14ac:dyDescent="0.25">
      <c r="B134" s="977"/>
      <c r="C134" s="978"/>
      <c r="D134" s="978"/>
      <c r="E134" s="978"/>
      <c r="F134" s="978"/>
      <c r="G134" s="979"/>
      <c r="H134" s="977"/>
      <c r="I134" s="978"/>
      <c r="J134" s="978"/>
      <c r="K134" s="978"/>
      <c r="L134" s="979"/>
    </row>
    <row r="135" spans="2:12" ht="15" customHeight="1" x14ac:dyDescent="0.25">
      <c r="B135" s="1111">
        <v>15</v>
      </c>
      <c r="C135" s="1112"/>
      <c r="D135" s="1112"/>
      <c r="E135" s="1112"/>
      <c r="F135" s="1112"/>
      <c r="G135" s="1113"/>
      <c r="H135" s="1111">
        <v>16</v>
      </c>
      <c r="I135" s="1112"/>
      <c r="J135" s="1112"/>
      <c r="K135" s="1112"/>
      <c r="L135" s="1113"/>
    </row>
    <row r="136" spans="2:12" ht="15.75" thickBot="1" x14ac:dyDescent="0.3">
      <c r="B136" s="1114"/>
      <c r="C136" s="1115"/>
      <c r="D136" s="1115"/>
      <c r="E136" s="1115"/>
      <c r="F136" s="1115"/>
      <c r="G136" s="1116"/>
      <c r="H136" s="1114"/>
      <c r="I136" s="1115"/>
      <c r="J136" s="1115"/>
      <c r="K136" s="1115"/>
      <c r="L136" s="1116"/>
    </row>
    <row r="137" spans="2:12" ht="120" customHeight="1" thickBot="1" x14ac:dyDescent="0.3">
      <c r="B137" s="1120" t="s">
        <v>1204</v>
      </c>
      <c r="C137" s="1121"/>
      <c r="D137" s="1121"/>
      <c r="E137" s="1121"/>
      <c r="F137" s="1121"/>
      <c r="G137" s="1121"/>
      <c r="H137" s="1121"/>
      <c r="I137" s="1121"/>
      <c r="J137" s="1121"/>
      <c r="K137" s="1121"/>
      <c r="L137" s="1122"/>
    </row>
    <row r="138" spans="2:12" ht="14.25" customHeight="1" x14ac:dyDescent="0.25">
      <c r="B138" s="974" t="s">
        <v>539</v>
      </c>
      <c r="C138" s="975"/>
      <c r="D138" s="975"/>
      <c r="E138" s="975"/>
      <c r="F138" s="975"/>
      <c r="G138" s="976"/>
      <c r="H138" s="974" t="s">
        <v>540</v>
      </c>
      <c r="I138" s="975"/>
      <c r="J138" s="975"/>
      <c r="K138" s="975"/>
      <c r="L138" s="976"/>
    </row>
    <row r="139" spans="2:12" x14ac:dyDescent="0.25">
      <c r="B139" s="977"/>
      <c r="C139" s="978"/>
      <c r="D139" s="978"/>
      <c r="E139" s="978"/>
      <c r="F139" s="978"/>
      <c r="G139" s="979"/>
      <c r="H139" s="977"/>
      <c r="I139" s="978"/>
      <c r="J139" s="978"/>
      <c r="K139" s="978"/>
      <c r="L139" s="979"/>
    </row>
    <row r="140" spans="2:12" x14ac:dyDescent="0.25">
      <c r="B140" s="977"/>
      <c r="C140" s="978"/>
      <c r="D140" s="978"/>
      <c r="E140" s="978"/>
      <c r="F140" s="978"/>
      <c r="G140" s="979"/>
      <c r="H140" s="977"/>
      <c r="I140" s="978"/>
      <c r="J140" s="978"/>
      <c r="K140" s="978"/>
      <c r="L140" s="979"/>
    </row>
    <row r="141" spans="2:12" x14ac:dyDescent="0.25">
      <c r="B141" s="977"/>
      <c r="C141" s="978"/>
      <c r="D141" s="978"/>
      <c r="E141" s="978"/>
      <c r="F141" s="978"/>
      <c r="G141" s="979"/>
      <c r="H141" s="977"/>
      <c r="I141" s="978"/>
      <c r="J141" s="978"/>
      <c r="K141" s="978"/>
      <c r="L141" s="979"/>
    </row>
    <row r="142" spans="2:12" x14ac:dyDescent="0.25">
      <c r="B142" s="977"/>
      <c r="C142" s="978"/>
      <c r="D142" s="978"/>
      <c r="E142" s="978"/>
      <c r="F142" s="978"/>
      <c r="G142" s="979"/>
      <c r="H142" s="977"/>
      <c r="I142" s="978"/>
      <c r="J142" s="978"/>
      <c r="K142" s="978"/>
      <c r="L142" s="979"/>
    </row>
    <row r="143" spans="2:12" x14ac:dyDescent="0.25">
      <c r="B143" s="977"/>
      <c r="C143" s="978"/>
      <c r="D143" s="978"/>
      <c r="E143" s="978"/>
      <c r="F143" s="978"/>
      <c r="G143" s="979"/>
      <c r="H143" s="977"/>
      <c r="I143" s="978"/>
      <c r="J143" s="978"/>
      <c r="K143" s="978"/>
      <c r="L143" s="979"/>
    </row>
    <row r="144" spans="2:12" x14ac:dyDescent="0.25">
      <c r="B144" s="977"/>
      <c r="C144" s="978"/>
      <c r="D144" s="978"/>
      <c r="E144" s="978"/>
      <c r="F144" s="978"/>
      <c r="G144" s="979"/>
      <c r="H144" s="977"/>
      <c r="I144" s="978"/>
      <c r="J144" s="978"/>
      <c r="K144" s="978"/>
      <c r="L144" s="979"/>
    </row>
    <row r="145" spans="2:12" x14ac:dyDescent="0.25">
      <c r="B145" s="977"/>
      <c r="C145" s="978"/>
      <c r="D145" s="978"/>
      <c r="E145" s="978"/>
      <c r="F145" s="978"/>
      <c r="G145" s="979"/>
      <c r="H145" s="977"/>
      <c r="I145" s="978"/>
      <c r="J145" s="978"/>
      <c r="K145" s="978"/>
      <c r="L145" s="979"/>
    </row>
    <row r="146" spans="2:12" x14ac:dyDescent="0.25">
      <c r="B146" s="977"/>
      <c r="C146" s="978"/>
      <c r="D146" s="978"/>
      <c r="E146" s="978"/>
      <c r="F146" s="978"/>
      <c r="G146" s="979"/>
      <c r="H146" s="977"/>
      <c r="I146" s="978"/>
      <c r="J146" s="978"/>
      <c r="K146" s="978"/>
      <c r="L146" s="979"/>
    </row>
    <row r="147" spans="2:12" x14ac:dyDescent="0.25">
      <c r="B147" s="977"/>
      <c r="C147" s="978"/>
      <c r="D147" s="978"/>
      <c r="E147" s="978"/>
      <c r="F147" s="978"/>
      <c r="G147" s="979"/>
      <c r="H147" s="977"/>
      <c r="I147" s="978"/>
      <c r="J147" s="978"/>
      <c r="K147" s="978"/>
      <c r="L147" s="979"/>
    </row>
    <row r="148" spans="2:12" x14ac:dyDescent="0.25">
      <c r="B148" s="977"/>
      <c r="C148" s="978"/>
      <c r="D148" s="978"/>
      <c r="E148" s="978"/>
      <c r="F148" s="978"/>
      <c r="G148" s="979"/>
      <c r="H148" s="977"/>
      <c r="I148" s="978"/>
      <c r="J148" s="978"/>
      <c r="K148" s="978"/>
      <c r="L148" s="979"/>
    </row>
    <row r="149" spans="2:12" x14ac:dyDescent="0.25">
      <c r="B149" s="977"/>
      <c r="C149" s="978"/>
      <c r="D149" s="978"/>
      <c r="E149" s="978"/>
      <c r="F149" s="978"/>
      <c r="G149" s="979"/>
      <c r="H149" s="977"/>
      <c r="I149" s="978"/>
      <c r="J149" s="978"/>
      <c r="K149" s="978"/>
      <c r="L149" s="979"/>
    </row>
    <row r="150" spans="2:12" x14ac:dyDescent="0.25">
      <c r="B150" s="977"/>
      <c r="C150" s="978"/>
      <c r="D150" s="978"/>
      <c r="E150" s="978"/>
      <c r="F150" s="978"/>
      <c r="G150" s="979"/>
      <c r="H150" s="977"/>
      <c r="I150" s="978"/>
      <c r="J150" s="978"/>
      <c r="K150" s="978"/>
      <c r="L150" s="979"/>
    </row>
    <row r="151" spans="2:12" x14ac:dyDescent="0.25">
      <c r="B151" s="977"/>
      <c r="C151" s="978"/>
      <c r="D151" s="978"/>
      <c r="E151" s="978"/>
      <c r="F151" s="978"/>
      <c r="G151" s="979"/>
      <c r="H151" s="977"/>
      <c r="I151" s="978"/>
      <c r="J151" s="978"/>
      <c r="K151" s="978"/>
      <c r="L151" s="979"/>
    </row>
    <row r="152" spans="2:12" ht="15" customHeight="1" x14ac:dyDescent="0.25">
      <c r="B152" s="1111">
        <v>17</v>
      </c>
      <c r="C152" s="1112"/>
      <c r="D152" s="1112"/>
      <c r="E152" s="1112"/>
      <c r="F152" s="1112"/>
      <c r="G152" s="1113"/>
      <c r="H152" s="1111">
        <v>18</v>
      </c>
      <c r="I152" s="1112"/>
      <c r="J152" s="1112"/>
      <c r="K152" s="1112"/>
      <c r="L152" s="1113"/>
    </row>
    <row r="153" spans="2:12" ht="15.75" thickBot="1" x14ac:dyDescent="0.3">
      <c r="B153" s="1114"/>
      <c r="C153" s="1115"/>
      <c r="D153" s="1115"/>
      <c r="E153" s="1115"/>
      <c r="F153" s="1115"/>
      <c r="G153" s="1116"/>
      <c r="H153" s="1114"/>
      <c r="I153" s="1115"/>
      <c r="J153" s="1115"/>
      <c r="K153" s="1115"/>
      <c r="L153" s="1116"/>
    </row>
    <row r="154" spans="2:12" ht="14.25" customHeight="1" x14ac:dyDescent="0.25">
      <c r="B154" s="974" t="s">
        <v>539</v>
      </c>
      <c r="C154" s="975"/>
      <c r="D154" s="975"/>
      <c r="E154" s="975"/>
      <c r="F154" s="975"/>
      <c r="G154" s="976"/>
      <c r="H154" s="974" t="s">
        <v>540</v>
      </c>
      <c r="I154" s="975"/>
      <c r="J154" s="975"/>
      <c r="K154" s="975"/>
      <c r="L154" s="976"/>
    </row>
    <row r="155" spans="2:12" x14ac:dyDescent="0.25">
      <c r="B155" s="977"/>
      <c r="C155" s="978"/>
      <c r="D155" s="978"/>
      <c r="E155" s="978"/>
      <c r="F155" s="978"/>
      <c r="G155" s="979"/>
      <c r="H155" s="977"/>
      <c r="I155" s="978"/>
      <c r="J155" s="978"/>
      <c r="K155" s="978"/>
      <c r="L155" s="979"/>
    </row>
    <row r="156" spans="2:12" x14ac:dyDescent="0.25">
      <c r="B156" s="977"/>
      <c r="C156" s="978"/>
      <c r="D156" s="978"/>
      <c r="E156" s="978"/>
      <c r="F156" s="978"/>
      <c r="G156" s="979"/>
      <c r="H156" s="977"/>
      <c r="I156" s="978"/>
      <c r="J156" s="978"/>
      <c r="K156" s="978"/>
      <c r="L156" s="979"/>
    </row>
    <row r="157" spans="2:12" x14ac:dyDescent="0.25">
      <c r="B157" s="977"/>
      <c r="C157" s="978"/>
      <c r="D157" s="978"/>
      <c r="E157" s="978"/>
      <c r="F157" s="978"/>
      <c r="G157" s="979"/>
      <c r="H157" s="977"/>
      <c r="I157" s="978"/>
      <c r="J157" s="978"/>
      <c r="K157" s="978"/>
      <c r="L157" s="979"/>
    </row>
    <row r="158" spans="2:12" x14ac:dyDescent="0.25">
      <c r="B158" s="977"/>
      <c r="C158" s="978"/>
      <c r="D158" s="978"/>
      <c r="E158" s="978"/>
      <c r="F158" s="978"/>
      <c r="G158" s="979"/>
      <c r="H158" s="977"/>
      <c r="I158" s="978"/>
      <c r="J158" s="978"/>
      <c r="K158" s="978"/>
      <c r="L158" s="979"/>
    </row>
    <row r="159" spans="2:12" x14ac:dyDescent="0.25">
      <c r="B159" s="977"/>
      <c r="C159" s="978"/>
      <c r="D159" s="978"/>
      <c r="E159" s="978"/>
      <c r="F159" s="978"/>
      <c r="G159" s="979"/>
      <c r="H159" s="977"/>
      <c r="I159" s="978"/>
      <c r="J159" s="978"/>
      <c r="K159" s="978"/>
      <c r="L159" s="979"/>
    </row>
    <row r="160" spans="2:12" x14ac:dyDescent="0.25">
      <c r="B160" s="977"/>
      <c r="C160" s="978"/>
      <c r="D160" s="978"/>
      <c r="E160" s="978"/>
      <c r="F160" s="978"/>
      <c r="G160" s="979"/>
      <c r="H160" s="977"/>
      <c r="I160" s="978"/>
      <c r="J160" s="978"/>
      <c r="K160" s="978"/>
      <c r="L160" s="979"/>
    </row>
    <row r="161" spans="2:12" x14ac:dyDescent="0.25">
      <c r="B161" s="977"/>
      <c r="C161" s="978"/>
      <c r="D161" s="978"/>
      <c r="E161" s="978"/>
      <c r="F161" s="978"/>
      <c r="G161" s="979"/>
      <c r="H161" s="977"/>
      <c r="I161" s="978"/>
      <c r="J161" s="978"/>
      <c r="K161" s="978"/>
      <c r="L161" s="979"/>
    </row>
    <row r="162" spans="2:12" x14ac:dyDescent="0.25">
      <c r="B162" s="977"/>
      <c r="C162" s="978"/>
      <c r="D162" s="978"/>
      <c r="E162" s="978"/>
      <c r="F162" s="978"/>
      <c r="G162" s="979"/>
      <c r="H162" s="977"/>
      <c r="I162" s="978"/>
      <c r="J162" s="978"/>
      <c r="K162" s="978"/>
      <c r="L162" s="979"/>
    </row>
    <row r="163" spans="2:12" x14ac:dyDescent="0.25">
      <c r="B163" s="977"/>
      <c r="C163" s="978"/>
      <c r="D163" s="978"/>
      <c r="E163" s="978"/>
      <c r="F163" s="978"/>
      <c r="G163" s="979"/>
      <c r="H163" s="977"/>
      <c r="I163" s="978"/>
      <c r="J163" s="978"/>
      <c r="K163" s="978"/>
      <c r="L163" s="979"/>
    </row>
    <row r="164" spans="2:12" x14ac:dyDescent="0.25">
      <c r="B164" s="977"/>
      <c r="C164" s="978"/>
      <c r="D164" s="978"/>
      <c r="E164" s="978"/>
      <c r="F164" s="978"/>
      <c r="G164" s="979"/>
      <c r="H164" s="977"/>
      <c r="I164" s="978"/>
      <c r="J164" s="978"/>
      <c r="K164" s="978"/>
      <c r="L164" s="979"/>
    </row>
    <row r="165" spans="2:12" x14ac:dyDescent="0.25">
      <c r="B165" s="977"/>
      <c r="C165" s="978"/>
      <c r="D165" s="978"/>
      <c r="E165" s="978"/>
      <c r="F165" s="978"/>
      <c r="G165" s="979"/>
      <c r="H165" s="977"/>
      <c r="I165" s="978"/>
      <c r="J165" s="978"/>
      <c r="K165" s="978"/>
      <c r="L165" s="979"/>
    </row>
    <row r="166" spans="2:12" x14ac:dyDescent="0.25">
      <c r="B166" s="977"/>
      <c r="C166" s="978"/>
      <c r="D166" s="978"/>
      <c r="E166" s="978"/>
      <c r="F166" s="978"/>
      <c r="G166" s="979"/>
      <c r="H166" s="977"/>
      <c r="I166" s="978"/>
      <c r="J166" s="978"/>
      <c r="K166" s="978"/>
      <c r="L166" s="979"/>
    </row>
    <row r="167" spans="2:12" x14ac:dyDescent="0.25">
      <c r="B167" s="977"/>
      <c r="C167" s="978"/>
      <c r="D167" s="978"/>
      <c r="E167" s="978"/>
      <c r="F167" s="978"/>
      <c r="G167" s="979"/>
      <c r="H167" s="977"/>
      <c r="I167" s="978"/>
      <c r="J167" s="978"/>
      <c r="K167" s="978"/>
      <c r="L167" s="979"/>
    </row>
    <row r="168" spans="2:12" ht="15" customHeight="1" x14ac:dyDescent="0.25">
      <c r="B168" s="1111">
        <v>19</v>
      </c>
      <c r="C168" s="1112"/>
      <c r="D168" s="1112"/>
      <c r="E168" s="1112"/>
      <c r="F168" s="1112"/>
      <c r="G168" s="1113"/>
      <c r="H168" s="1111"/>
      <c r="I168" s="1112"/>
      <c r="J168" s="1112"/>
      <c r="K168" s="1112"/>
      <c r="L168" s="1113"/>
    </row>
    <row r="169" spans="2:12" ht="15.75" thickBot="1" x14ac:dyDescent="0.3">
      <c r="B169" s="1114"/>
      <c r="C169" s="1115"/>
      <c r="D169" s="1115"/>
      <c r="E169" s="1115"/>
      <c r="F169" s="1115"/>
      <c r="G169" s="1116"/>
      <c r="H169" s="1114"/>
      <c r="I169" s="1115"/>
      <c r="J169" s="1115"/>
      <c r="K169" s="1115"/>
      <c r="L169" s="1116"/>
    </row>
    <row r="170" spans="2:12" ht="51" customHeight="1" thickBot="1" x14ac:dyDescent="0.3">
      <c r="B170" s="1120" t="s">
        <v>1205</v>
      </c>
      <c r="C170" s="1121"/>
      <c r="D170" s="1121"/>
      <c r="E170" s="1121"/>
      <c r="F170" s="1121"/>
      <c r="G170" s="1121"/>
      <c r="H170" s="1121"/>
      <c r="I170" s="1121"/>
      <c r="J170" s="1121"/>
      <c r="K170" s="1121"/>
      <c r="L170" s="1122"/>
    </row>
    <row r="171" spans="2:12" ht="14.25" customHeight="1" x14ac:dyDescent="0.25">
      <c r="B171" s="974" t="s">
        <v>539</v>
      </c>
      <c r="C171" s="975"/>
      <c r="D171" s="975"/>
      <c r="E171" s="975"/>
      <c r="F171" s="975"/>
      <c r="G171" s="976"/>
      <c r="H171" s="974" t="s">
        <v>540</v>
      </c>
      <c r="I171" s="975"/>
      <c r="J171" s="975"/>
      <c r="K171" s="975"/>
      <c r="L171" s="976"/>
    </row>
    <row r="172" spans="2:12" x14ac:dyDescent="0.25">
      <c r="B172" s="977"/>
      <c r="C172" s="978"/>
      <c r="D172" s="978"/>
      <c r="E172" s="978"/>
      <c r="F172" s="978"/>
      <c r="G172" s="979"/>
      <c r="H172" s="977"/>
      <c r="I172" s="978"/>
      <c r="J172" s="978"/>
      <c r="K172" s="978"/>
      <c r="L172" s="979"/>
    </row>
    <row r="173" spans="2:12" x14ac:dyDescent="0.25">
      <c r="B173" s="977"/>
      <c r="C173" s="978"/>
      <c r="D173" s="978"/>
      <c r="E173" s="978"/>
      <c r="F173" s="978"/>
      <c r="G173" s="979"/>
      <c r="H173" s="977"/>
      <c r="I173" s="978"/>
      <c r="J173" s="978"/>
      <c r="K173" s="978"/>
      <c r="L173" s="979"/>
    </row>
    <row r="174" spans="2:12" x14ac:dyDescent="0.25">
      <c r="B174" s="977"/>
      <c r="C174" s="978"/>
      <c r="D174" s="978"/>
      <c r="E174" s="978"/>
      <c r="F174" s="978"/>
      <c r="G174" s="979"/>
      <c r="H174" s="977"/>
      <c r="I174" s="978"/>
      <c r="J174" s="978"/>
      <c r="K174" s="978"/>
      <c r="L174" s="979"/>
    </row>
    <row r="175" spans="2:12" x14ac:dyDescent="0.25">
      <c r="B175" s="977"/>
      <c r="C175" s="978"/>
      <c r="D175" s="978"/>
      <c r="E175" s="978"/>
      <c r="F175" s="978"/>
      <c r="G175" s="979"/>
      <c r="H175" s="977"/>
      <c r="I175" s="978"/>
      <c r="J175" s="978"/>
      <c r="K175" s="978"/>
      <c r="L175" s="979"/>
    </row>
    <row r="176" spans="2:12" x14ac:dyDescent="0.25">
      <c r="B176" s="977"/>
      <c r="C176" s="978"/>
      <c r="D176" s="978"/>
      <c r="E176" s="978"/>
      <c r="F176" s="978"/>
      <c r="G176" s="979"/>
      <c r="H176" s="977"/>
      <c r="I176" s="978"/>
      <c r="J176" s="978"/>
      <c r="K176" s="978"/>
      <c r="L176" s="979"/>
    </row>
    <row r="177" spans="2:12" x14ac:dyDescent="0.25">
      <c r="B177" s="977"/>
      <c r="C177" s="978"/>
      <c r="D177" s="978"/>
      <c r="E177" s="978"/>
      <c r="F177" s="978"/>
      <c r="G177" s="979"/>
      <c r="H177" s="977"/>
      <c r="I177" s="978"/>
      <c r="J177" s="978"/>
      <c r="K177" s="978"/>
      <c r="L177" s="979"/>
    </row>
    <row r="178" spans="2:12" x14ac:dyDescent="0.25">
      <c r="B178" s="977"/>
      <c r="C178" s="978"/>
      <c r="D178" s="978"/>
      <c r="E178" s="978"/>
      <c r="F178" s="978"/>
      <c r="G178" s="979"/>
      <c r="H178" s="977"/>
      <c r="I178" s="978"/>
      <c r="J178" s="978"/>
      <c r="K178" s="978"/>
      <c r="L178" s="979"/>
    </row>
    <row r="179" spans="2:12" x14ac:dyDescent="0.25">
      <c r="B179" s="977"/>
      <c r="C179" s="978"/>
      <c r="D179" s="978"/>
      <c r="E179" s="978"/>
      <c r="F179" s="978"/>
      <c r="G179" s="979"/>
      <c r="H179" s="977"/>
      <c r="I179" s="978"/>
      <c r="J179" s="978"/>
      <c r="K179" s="978"/>
      <c r="L179" s="979"/>
    </row>
    <row r="180" spans="2:12" x14ac:dyDescent="0.25">
      <c r="B180" s="977"/>
      <c r="C180" s="978"/>
      <c r="D180" s="978"/>
      <c r="E180" s="978"/>
      <c r="F180" s="978"/>
      <c r="G180" s="979"/>
      <c r="H180" s="977"/>
      <c r="I180" s="978"/>
      <c r="J180" s="978"/>
      <c r="K180" s="978"/>
      <c r="L180" s="979"/>
    </row>
    <row r="181" spans="2:12" x14ac:dyDescent="0.25">
      <c r="B181" s="977"/>
      <c r="C181" s="978"/>
      <c r="D181" s="978"/>
      <c r="E181" s="978"/>
      <c r="F181" s="978"/>
      <c r="G181" s="979"/>
      <c r="H181" s="977"/>
      <c r="I181" s="978"/>
      <c r="J181" s="978"/>
      <c r="K181" s="978"/>
      <c r="L181" s="979"/>
    </row>
    <row r="182" spans="2:12" x14ac:dyDescent="0.25">
      <c r="B182" s="977"/>
      <c r="C182" s="978"/>
      <c r="D182" s="978"/>
      <c r="E182" s="978"/>
      <c r="F182" s="978"/>
      <c r="G182" s="979"/>
      <c r="H182" s="977"/>
      <c r="I182" s="978"/>
      <c r="J182" s="978"/>
      <c r="K182" s="978"/>
      <c r="L182" s="979"/>
    </row>
    <row r="183" spans="2:12" x14ac:dyDescent="0.25">
      <c r="B183" s="977"/>
      <c r="C183" s="978"/>
      <c r="D183" s="978"/>
      <c r="E183" s="978"/>
      <c r="F183" s="978"/>
      <c r="G183" s="979"/>
      <c r="H183" s="977"/>
      <c r="I183" s="978"/>
      <c r="J183" s="978"/>
      <c r="K183" s="978"/>
      <c r="L183" s="979"/>
    </row>
    <row r="184" spans="2:12" x14ac:dyDescent="0.25">
      <c r="B184" s="977"/>
      <c r="C184" s="978"/>
      <c r="D184" s="978"/>
      <c r="E184" s="978"/>
      <c r="F184" s="978"/>
      <c r="G184" s="979"/>
      <c r="H184" s="977"/>
      <c r="I184" s="978"/>
      <c r="J184" s="978"/>
      <c r="K184" s="978"/>
      <c r="L184" s="979"/>
    </row>
    <row r="185" spans="2:12" ht="15" customHeight="1" x14ac:dyDescent="0.25">
      <c r="B185" s="1111">
        <v>20</v>
      </c>
      <c r="C185" s="1112"/>
      <c r="D185" s="1112"/>
      <c r="E185" s="1112"/>
      <c r="F185" s="1112"/>
      <c r="G185" s="1113"/>
      <c r="H185" s="1111">
        <v>21</v>
      </c>
      <c r="I185" s="1112"/>
      <c r="J185" s="1112"/>
      <c r="K185" s="1112"/>
      <c r="L185" s="1113"/>
    </row>
    <row r="186" spans="2:12" ht="15.75" thickBot="1" x14ac:dyDescent="0.3">
      <c r="B186" s="1114"/>
      <c r="C186" s="1115"/>
      <c r="D186" s="1115"/>
      <c r="E186" s="1115"/>
      <c r="F186" s="1115"/>
      <c r="G186" s="1116"/>
      <c r="H186" s="1114"/>
      <c r="I186" s="1115"/>
      <c r="J186" s="1115"/>
      <c r="K186" s="1115"/>
      <c r="L186" s="1116"/>
    </row>
    <row r="187" spans="2:12" ht="14.25" customHeight="1" x14ac:dyDescent="0.25">
      <c r="B187" s="974" t="s">
        <v>539</v>
      </c>
      <c r="C187" s="975"/>
      <c r="D187" s="975"/>
      <c r="E187" s="975"/>
      <c r="F187" s="975"/>
      <c r="G187" s="976"/>
      <c r="H187" s="974" t="s">
        <v>540</v>
      </c>
      <c r="I187" s="975"/>
      <c r="J187" s="975"/>
      <c r="K187" s="975"/>
      <c r="L187" s="976"/>
    </row>
    <row r="188" spans="2:12" x14ac:dyDescent="0.25">
      <c r="B188" s="977"/>
      <c r="C188" s="978"/>
      <c r="D188" s="978"/>
      <c r="E188" s="978"/>
      <c r="F188" s="978"/>
      <c r="G188" s="979"/>
      <c r="H188" s="977"/>
      <c r="I188" s="978"/>
      <c r="J188" s="978"/>
      <c r="K188" s="978"/>
      <c r="L188" s="979"/>
    </row>
    <row r="189" spans="2:12" x14ac:dyDescent="0.25">
      <c r="B189" s="977"/>
      <c r="C189" s="978"/>
      <c r="D189" s="978"/>
      <c r="E189" s="978"/>
      <c r="F189" s="978"/>
      <c r="G189" s="979"/>
      <c r="H189" s="977"/>
      <c r="I189" s="978"/>
      <c r="J189" s="978"/>
      <c r="K189" s="978"/>
      <c r="L189" s="979"/>
    </row>
    <row r="190" spans="2:12" x14ac:dyDescent="0.25">
      <c r="B190" s="977"/>
      <c r="C190" s="978"/>
      <c r="D190" s="978"/>
      <c r="E190" s="978"/>
      <c r="F190" s="978"/>
      <c r="G190" s="979"/>
      <c r="H190" s="977"/>
      <c r="I190" s="978"/>
      <c r="J190" s="978"/>
      <c r="K190" s="978"/>
      <c r="L190" s="979"/>
    </row>
    <row r="191" spans="2:12" x14ac:dyDescent="0.25">
      <c r="B191" s="977"/>
      <c r="C191" s="978"/>
      <c r="D191" s="978"/>
      <c r="E191" s="978"/>
      <c r="F191" s="978"/>
      <c r="G191" s="979"/>
      <c r="H191" s="977"/>
      <c r="I191" s="978"/>
      <c r="J191" s="978"/>
      <c r="K191" s="978"/>
      <c r="L191" s="979"/>
    </row>
    <row r="192" spans="2:12" x14ac:dyDescent="0.25">
      <c r="B192" s="977"/>
      <c r="C192" s="978"/>
      <c r="D192" s="978"/>
      <c r="E192" s="978"/>
      <c r="F192" s="978"/>
      <c r="G192" s="979"/>
      <c r="H192" s="977"/>
      <c r="I192" s="978"/>
      <c r="J192" s="978"/>
      <c r="K192" s="978"/>
      <c r="L192" s="979"/>
    </row>
    <row r="193" spans="2:12" x14ac:dyDescent="0.25">
      <c r="B193" s="977"/>
      <c r="C193" s="978"/>
      <c r="D193" s="978"/>
      <c r="E193" s="978"/>
      <c r="F193" s="978"/>
      <c r="G193" s="979"/>
      <c r="H193" s="977"/>
      <c r="I193" s="978"/>
      <c r="J193" s="978"/>
      <c r="K193" s="978"/>
      <c r="L193" s="979"/>
    </row>
    <row r="194" spans="2:12" x14ac:dyDescent="0.25">
      <c r="B194" s="977"/>
      <c r="C194" s="978"/>
      <c r="D194" s="978"/>
      <c r="E194" s="978"/>
      <c r="F194" s="978"/>
      <c r="G194" s="979"/>
      <c r="H194" s="977"/>
      <c r="I194" s="978"/>
      <c r="J194" s="978"/>
      <c r="K194" s="978"/>
      <c r="L194" s="979"/>
    </row>
    <row r="195" spans="2:12" x14ac:dyDescent="0.25">
      <c r="B195" s="977"/>
      <c r="C195" s="978"/>
      <c r="D195" s="978"/>
      <c r="E195" s="978"/>
      <c r="F195" s="978"/>
      <c r="G195" s="979"/>
      <c r="H195" s="977"/>
      <c r="I195" s="978"/>
      <c r="J195" s="978"/>
      <c r="K195" s="978"/>
      <c r="L195" s="979"/>
    </row>
    <row r="196" spans="2:12" x14ac:dyDescent="0.25">
      <c r="B196" s="977"/>
      <c r="C196" s="978"/>
      <c r="D196" s="978"/>
      <c r="E196" s="978"/>
      <c r="F196" s="978"/>
      <c r="G196" s="979"/>
      <c r="H196" s="977"/>
      <c r="I196" s="978"/>
      <c r="J196" s="978"/>
      <c r="K196" s="978"/>
      <c r="L196" s="979"/>
    </row>
    <row r="197" spans="2:12" x14ac:dyDescent="0.25">
      <c r="B197" s="977"/>
      <c r="C197" s="978"/>
      <c r="D197" s="978"/>
      <c r="E197" s="978"/>
      <c r="F197" s="978"/>
      <c r="G197" s="979"/>
      <c r="H197" s="977"/>
      <c r="I197" s="978"/>
      <c r="J197" s="978"/>
      <c r="K197" s="978"/>
      <c r="L197" s="979"/>
    </row>
    <row r="198" spans="2:12" x14ac:dyDescent="0.25">
      <c r="B198" s="977"/>
      <c r="C198" s="978"/>
      <c r="D198" s="978"/>
      <c r="E198" s="978"/>
      <c r="F198" s="978"/>
      <c r="G198" s="979"/>
      <c r="H198" s="977"/>
      <c r="I198" s="978"/>
      <c r="J198" s="978"/>
      <c r="K198" s="978"/>
      <c r="L198" s="979"/>
    </row>
    <row r="199" spans="2:12" x14ac:dyDescent="0.25">
      <c r="B199" s="977"/>
      <c r="C199" s="978"/>
      <c r="D199" s="978"/>
      <c r="E199" s="978"/>
      <c r="F199" s="978"/>
      <c r="G199" s="979"/>
      <c r="H199" s="977"/>
      <c r="I199" s="978"/>
      <c r="J199" s="978"/>
      <c r="K199" s="978"/>
      <c r="L199" s="979"/>
    </row>
    <row r="200" spans="2:12" x14ac:dyDescent="0.25">
      <c r="B200" s="977"/>
      <c r="C200" s="978"/>
      <c r="D200" s="978"/>
      <c r="E200" s="978"/>
      <c r="F200" s="978"/>
      <c r="G200" s="979"/>
      <c r="H200" s="977"/>
      <c r="I200" s="978"/>
      <c r="J200" s="978"/>
      <c r="K200" s="978"/>
      <c r="L200" s="979"/>
    </row>
    <row r="201" spans="2:12" ht="15" customHeight="1" x14ac:dyDescent="0.25">
      <c r="B201" s="1111">
        <v>22</v>
      </c>
      <c r="C201" s="1112"/>
      <c r="D201" s="1112"/>
      <c r="E201" s="1112"/>
      <c r="F201" s="1112"/>
      <c r="G201" s="1113"/>
      <c r="H201" s="1111">
        <v>23</v>
      </c>
      <c r="I201" s="1112"/>
      <c r="J201" s="1112"/>
      <c r="K201" s="1112"/>
      <c r="L201" s="1113"/>
    </row>
    <row r="202" spans="2:12" ht="15.75" thickBot="1" x14ac:dyDescent="0.3">
      <c r="B202" s="1114"/>
      <c r="C202" s="1115"/>
      <c r="D202" s="1115"/>
      <c r="E202" s="1115"/>
      <c r="F202" s="1115"/>
      <c r="G202" s="1116"/>
      <c r="H202" s="1114"/>
      <c r="I202" s="1115"/>
      <c r="J202" s="1115"/>
      <c r="K202" s="1115"/>
      <c r="L202" s="1116"/>
    </row>
    <row r="203" spans="2:12" ht="103.5" customHeight="1" thickBot="1" x14ac:dyDescent="0.3">
      <c r="B203" s="1125" t="s">
        <v>1206</v>
      </c>
      <c r="C203" s="1121"/>
      <c r="D203" s="1121"/>
      <c r="E203" s="1121"/>
      <c r="F203" s="1121"/>
      <c r="G203" s="1121"/>
      <c r="H203" s="1121"/>
      <c r="I203" s="1121"/>
      <c r="J203" s="1121"/>
      <c r="K203" s="1121"/>
      <c r="L203" s="1122"/>
    </row>
    <row r="204" spans="2:12" x14ac:dyDescent="0.25">
      <c r="B204" s="974" t="s">
        <v>539</v>
      </c>
      <c r="C204" s="975"/>
      <c r="D204" s="975"/>
      <c r="E204" s="975"/>
      <c r="F204" s="975"/>
      <c r="G204" s="976"/>
      <c r="H204" s="974" t="s">
        <v>540</v>
      </c>
      <c r="I204" s="975"/>
      <c r="J204" s="975"/>
      <c r="K204" s="975"/>
      <c r="L204" s="976"/>
    </row>
    <row r="205" spans="2:12" x14ac:dyDescent="0.25">
      <c r="B205" s="977"/>
      <c r="C205" s="978"/>
      <c r="D205" s="978"/>
      <c r="E205" s="978"/>
      <c r="F205" s="978"/>
      <c r="G205" s="979"/>
      <c r="H205" s="977"/>
      <c r="I205" s="978"/>
      <c r="J205" s="978"/>
      <c r="K205" s="978"/>
      <c r="L205" s="979"/>
    </row>
    <row r="206" spans="2:12" x14ac:dyDescent="0.25">
      <c r="B206" s="977"/>
      <c r="C206" s="978"/>
      <c r="D206" s="978"/>
      <c r="E206" s="978"/>
      <c r="F206" s="978"/>
      <c r="G206" s="979"/>
      <c r="H206" s="977"/>
      <c r="I206" s="978"/>
      <c r="J206" s="978"/>
      <c r="K206" s="978"/>
      <c r="L206" s="979"/>
    </row>
    <row r="207" spans="2:12" x14ac:dyDescent="0.25">
      <c r="B207" s="977"/>
      <c r="C207" s="978"/>
      <c r="D207" s="978"/>
      <c r="E207" s="978"/>
      <c r="F207" s="978"/>
      <c r="G207" s="979"/>
      <c r="H207" s="977"/>
      <c r="I207" s="978"/>
      <c r="J207" s="978"/>
      <c r="K207" s="978"/>
      <c r="L207" s="979"/>
    </row>
    <row r="208" spans="2:12" x14ac:dyDescent="0.25">
      <c r="B208" s="977"/>
      <c r="C208" s="978"/>
      <c r="D208" s="978"/>
      <c r="E208" s="978"/>
      <c r="F208" s="978"/>
      <c r="G208" s="979"/>
      <c r="H208" s="977"/>
      <c r="I208" s="978"/>
      <c r="J208" s="978"/>
      <c r="K208" s="978"/>
      <c r="L208" s="979"/>
    </row>
    <row r="209" spans="2:12" x14ac:dyDescent="0.25">
      <c r="B209" s="977"/>
      <c r="C209" s="978"/>
      <c r="D209" s="978"/>
      <c r="E209" s="978"/>
      <c r="F209" s="978"/>
      <c r="G209" s="979"/>
      <c r="H209" s="977"/>
      <c r="I209" s="978"/>
      <c r="J209" s="978"/>
      <c r="K209" s="978"/>
      <c r="L209" s="979"/>
    </row>
    <row r="210" spans="2:12" x14ac:dyDescent="0.25">
      <c r="B210" s="977"/>
      <c r="C210" s="978"/>
      <c r="D210" s="978"/>
      <c r="E210" s="978"/>
      <c r="F210" s="978"/>
      <c r="G210" s="979"/>
      <c r="H210" s="977"/>
      <c r="I210" s="978"/>
      <c r="J210" s="978"/>
      <c r="K210" s="978"/>
      <c r="L210" s="979"/>
    </row>
    <row r="211" spans="2:12" x14ac:dyDescent="0.25">
      <c r="B211" s="977"/>
      <c r="C211" s="978"/>
      <c r="D211" s="978"/>
      <c r="E211" s="978"/>
      <c r="F211" s="978"/>
      <c r="G211" s="979"/>
      <c r="H211" s="977"/>
      <c r="I211" s="978"/>
      <c r="J211" s="978"/>
      <c r="K211" s="978"/>
      <c r="L211" s="979"/>
    </row>
    <row r="212" spans="2:12" x14ac:dyDescent="0.25">
      <c r="B212" s="977"/>
      <c r="C212" s="978"/>
      <c r="D212" s="978"/>
      <c r="E212" s="978"/>
      <c r="F212" s="978"/>
      <c r="G212" s="979"/>
      <c r="H212" s="977"/>
      <c r="I212" s="978"/>
      <c r="J212" s="978"/>
      <c r="K212" s="978"/>
      <c r="L212" s="979"/>
    </row>
    <row r="213" spans="2:12" x14ac:dyDescent="0.25">
      <c r="B213" s="977"/>
      <c r="C213" s="978"/>
      <c r="D213" s="978"/>
      <c r="E213" s="978"/>
      <c r="F213" s="978"/>
      <c r="G213" s="979"/>
      <c r="H213" s="977"/>
      <c r="I213" s="978"/>
      <c r="J213" s="978"/>
      <c r="K213" s="978"/>
      <c r="L213" s="979"/>
    </row>
    <row r="214" spans="2:12" x14ac:dyDescent="0.25">
      <c r="B214" s="977"/>
      <c r="C214" s="978"/>
      <c r="D214" s="978"/>
      <c r="E214" s="978"/>
      <c r="F214" s="978"/>
      <c r="G214" s="979"/>
      <c r="H214" s="977"/>
      <c r="I214" s="978"/>
      <c r="J214" s="978"/>
      <c r="K214" s="978"/>
      <c r="L214" s="979"/>
    </row>
    <row r="215" spans="2:12" x14ac:dyDescent="0.25">
      <c r="B215" s="977"/>
      <c r="C215" s="978"/>
      <c r="D215" s="978"/>
      <c r="E215" s="978"/>
      <c r="F215" s="978"/>
      <c r="G215" s="979"/>
      <c r="H215" s="977"/>
      <c r="I215" s="978"/>
      <c r="J215" s="978"/>
      <c r="K215" s="978"/>
      <c r="L215" s="979"/>
    </row>
    <row r="216" spans="2:12" x14ac:dyDescent="0.25">
      <c r="B216" s="977"/>
      <c r="C216" s="978"/>
      <c r="D216" s="978"/>
      <c r="E216" s="978"/>
      <c r="F216" s="978"/>
      <c r="G216" s="979"/>
      <c r="H216" s="977"/>
      <c r="I216" s="978"/>
      <c r="J216" s="978"/>
      <c r="K216" s="978"/>
      <c r="L216" s="979"/>
    </row>
    <row r="217" spans="2:12" x14ac:dyDescent="0.25">
      <c r="B217" s="977"/>
      <c r="C217" s="978"/>
      <c r="D217" s="978"/>
      <c r="E217" s="978"/>
      <c r="F217" s="978"/>
      <c r="G217" s="979"/>
      <c r="H217" s="977"/>
      <c r="I217" s="978"/>
      <c r="J217" s="978"/>
      <c r="K217" s="978"/>
      <c r="L217" s="979"/>
    </row>
    <row r="218" spans="2:12" ht="15" customHeight="1" x14ac:dyDescent="0.25">
      <c r="B218" s="1111">
        <v>24</v>
      </c>
      <c r="C218" s="1112"/>
      <c r="D218" s="1112"/>
      <c r="E218" s="1112"/>
      <c r="F218" s="1112"/>
      <c r="G218" s="1113"/>
      <c r="H218" s="1111">
        <v>25</v>
      </c>
      <c r="I218" s="1112"/>
      <c r="J218" s="1112"/>
      <c r="K218" s="1112"/>
      <c r="L218" s="1113"/>
    </row>
    <row r="219" spans="2:12" ht="15.75" thickBot="1" x14ac:dyDescent="0.3">
      <c r="B219" s="1114"/>
      <c r="C219" s="1115"/>
      <c r="D219" s="1115"/>
      <c r="E219" s="1115"/>
      <c r="F219" s="1115"/>
      <c r="G219" s="1116"/>
      <c r="H219" s="1114"/>
      <c r="I219" s="1115"/>
      <c r="J219" s="1115"/>
      <c r="K219" s="1115"/>
      <c r="L219" s="1116"/>
    </row>
    <row r="220" spans="2:12" ht="63.75" customHeight="1" thickBot="1" x14ac:dyDescent="0.3">
      <c r="B220" s="1125" t="s">
        <v>1207</v>
      </c>
      <c r="C220" s="1121"/>
      <c r="D220" s="1121"/>
      <c r="E220" s="1121"/>
      <c r="F220" s="1121"/>
      <c r="G220" s="1121"/>
      <c r="H220" s="1121"/>
      <c r="I220" s="1121"/>
      <c r="J220" s="1121"/>
      <c r="K220" s="1121"/>
      <c r="L220" s="1122"/>
    </row>
    <row r="221" spans="2:12" x14ac:dyDescent="0.25">
      <c r="B221" s="974" t="s">
        <v>539</v>
      </c>
      <c r="C221" s="975"/>
      <c r="D221" s="975"/>
      <c r="E221" s="975"/>
      <c r="F221" s="975"/>
      <c r="G221" s="976"/>
      <c r="H221" s="974" t="s">
        <v>540</v>
      </c>
      <c r="I221" s="975"/>
      <c r="J221" s="975"/>
      <c r="K221" s="975"/>
      <c r="L221" s="976"/>
    </row>
    <row r="222" spans="2:12" x14ac:dyDescent="0.25">
      <c r="B222" s="977"/>
      <c r="C222" s="978"/>
      <c r="D222" s="978"/>
      <c r="E222" s="978"/>
      <c r="F222" s="978"/>
      <c r="G222" s="979"/>
      <c r="H222" s="977"/>
      <c r="I222" s="978"/>
      <c r="J222" s="978"/>
      <c r="K222" s="978"/>
      <c r="L222" s="979"/>
    </row>
    <row r="223" spans="2:12" x14ac:dyDescent="0.25">
      <c r="B223" s="977"/>
      <c r="C223" s="978"/>
      <c r="D223" s="978"/>
      <c r="E223" s="978"/>
      <c r="F223" s="978"/>
      <c r="G223" s="979"/>
      <c r="H223" s="977"/>
      <c r="I223" s="978"/>
      <c r="J223" s="978"/>
      <c r="K223" s="978"/>
      <c r="L223" s="979"/>
    </row>
    <row r="224" spans="2:12" x14ac:dyDescent="0.25">
      <c r="B224" s="977"/>
      <c r="C224" s="978"/>
      <c r="D224" s="978"/>
      <c r="E224" s="978"/>
      <c r="F224" s="978"/>
      <c r="G224" s="979"/>
      <c r="H224" s="977"/>
      <c r="I224" s="978"/>
      <c r="J224" s="978"/>
      <c r="K224" s="978"/>
      <c r="L224" s="979"/>
    </row>
    <row r="225" spans="2:12" x14ac:dyDescent="0.25">
      <c r="B225" s="977"/>
      <c r="C225" s="978"/>
      <c r="D225" s="978"/>
      <c r="E225" s="978"/>
      <c r="F225" s="978"/>
      <c r="G225" s="979"/>
      <c r="H225" s="977"/>
      <c r="I225" s="978"/>
      <c r="J225" s="978"/>
      <c r="K225" s="978"/>
      <c r="L225" s="979"/>
    </row>
    <row r="226" spans="2:12" x14ac:dyDescent="0.25">
      <c r="B226" s="977"/>
      <c r="C226" s="978"/>
      <c r="D226" s="978"/>
      <c r="E226" s="978"/>
      <c r="F226" s="978"/>
      <c r="G226" s="979"/>
      <c r="H226" s="977"/>
      <c r="I226" s="978"/>
      <c r="J226" s="978"/>
      <c r="K226" s="978"/>
      <c r="L226" s="979"/>
    </row>
    <row r="227" spans="2:12" x14ac:dyDescent="0.25">
      <c r="B227" s="977"/>
      <c r="C227" s="978"/>
      <c r="D227" s="978"/>
      <c r="E227" s="978"/>
      <c r="F227" s="978"/>
      <c r="G227" s="979"/>
      <c r="H227" s="977"/>
      <c r="I227" s="978"/>
      <c r="J227" s="978"/>
      <c r="K227" s="978"/>
      <c r="L227" s="979"/>
    </row>
    <row r="228" spans="2:12" x14ac:dyDescent="0.25">
      <c r="B228" s="977"/>
      <c r="C228" s="978"/>
      <c r="D228" s="978"/>
      <c r="E228" s="978"/>
      <c r="F228" s="978"/>
      <c r="G228" s="979"/>
      <c r="H228" s="977"/>
      <c r="I228" s="978"/>
      <c r="J228" s="978"/>
      <c r="K228" s="978"/>
      <c r="L228" s="979"/>
    </row>
    <row r="229" spans="2:12" x14ac:dyDescent="0.25">
      <c r="B229" s="977"/>
      <c r="C229" s="978"/>
      <c r="D229" s="978"/>
      <c r="E229" s="978"/>
      <c r="F229" s="978"/>
      <c r="G229" s="979"/>
      <c r="H229" s="977"/>
      <c r="I229" s="978"/>
      <c r="J229" s="978"/>
      <c r="K229" s="978"/>
      <c r="L229" s="979"/>
    </row>
    <row r="230" spans="2:12" x14ac:dyDescent="0.25">
      <c r="B230" s="977"/>
      <c r="C230" s="978"/>
      <c r="D230" s="978"/>
      <c r="E230" s="978"/>
      <c r="F230" s="978"/>
      <c r="G230" s="979"/>
      <c r="H230" s="977"/>
      <c r="I230" s="978"/>
      <c r="J230" s="978"/>
      <c r="K230" s="978"/>
      <c r="L230" s="979"/>
    </row>
    <row r="231" spans="2:12" x14ac:dyDescent="0.25">
      <c r="B231" s="977"/>
      <c r="C231" s="978"/>
      <c r="D231" s="978"/>
      <c r="E231" s="978"/>
      <c r="F231" s="978"/>
      <c r="G231" s="979"/>
      <c r="H231" s="977"/>
      <c r="I231" s="978"/>
      <c r="J231" s="978"/>
      <c r="K231" s="978"/>
      <c r="L231" s="979"/>
    </row>
    <row r="232" spans="2:12" x14ac:dyDescent="0.25">
      <c r="B232" s="977"/>
      <c r="C232" s="978"/>
      <c r="D232" s="978"/>
      <c r="E232" s="978"/>
      <c r="F232" s="978"/>
      <c r="G232" s="979"/>
      <c r="H232" s="977"/>
      <c r="I232" s="978"/>
      <c r="J232" s="978"/>
      <c r="K232" s="978"/>
      <c r="L232" s="979"/>
    </row>
    <row r="233" spans="2:12" x14ac:dyDescent="0.25">
      <c r="B233" s="977"/>
      <c r="C233" s="978"/>
      <c r="D233" s="978"/>
      <c r="E233" s="978"/>
      <c r="F233" s="978"/>
      <c r="G233" s="979"/>
      <c r="H233" s="977"/>
      <c r="I233" s="978"/>
      <c r="J233" s="978"/>
      <c r="K233" s="978"/>
      <c r="L233" s="979"/>
    </row>
    <row r="234" spans="2:12" x14ac:dyDescent="0.25">
      <c r="B234" s="977"/>
      <c r="C234" s="978"/>
      <c r="D234" s="978"/>
      <c r="E234" s="978"/>
      <c r="F234" s="978"/>
      <c r="G234" s="979"/>
      <c r="H234" s="977"/>
      <c r="I234" s="978"/>
      <c r="J234" s="978"/>
      <c r="K234" s="978"/>
      <c r="L234" s="979"/>
    </row>
    <row r="235" spans="2:12" ht="15" customHeight="1" x14ac:dyDescent="0.25">
      <c r="B235" s="1111">
        <v>26</v>
      </c>
      <c r="C235" s="1112"/>
      <c r="D235" s="1112"/>
      <c r="E235" s="1112"/>
      <c r="F235" s="1112"/>
      <c r="G235" s="1113"/>
      <c r="H235" s="1111">
        <v>27</v>
      </c>
      <c r="I235" s="1112"/>
      <c r="J235" s="1112"/>
      <c r="K235" s="1112"/>
      <c r="L235" s="1113"/>
    </row>
    <row r="236" spans="2:12" ht="15.75" thickBot="1" x14ac:dyDescent="0.3">
      <c r="B236" s="1111"/>
      <c r="C236" s="1112"/>
      <c r="D236" s="1112"/>
      <c r="E236" s="1112"/>
      <c r="F236" s="1112"/>
      <c r="G236" s="1113"/>
      <c r="H236" s="1111"/>
      <c r="I236" s="1112"/>
      <c r="J236" s="1112"/>
      <c r="K236" s="1112"/>
      <c r="L236" s="1113"/>
    </row>
    <row r="237" spans="2:12" ht="14.25" customHeight="1" x14ac:dyDescent="0.25">
      <c r="B237" s="974" t="s">
        <v>539</v>
      </c>
      <c r="C237" s="975"/>
      <c r="D237" s="975"/>
      <c r="E237" s="975"/>
      <c r="F237" s="975"/>
      <c r="G237" s="976"/>
      <c r="H237" s="974" t="s">
        <v>540</v>
      </c>
      <c r="I237" s="975"/>
      <c r="J237" s="975"/>
      <c r="K237" s="975"/>
      <c r="L237" s="976"/>
    </row>
    <row r="238" spans="2:12" x14ac:dyDescent="0.25">
      <c r="B238" s="977"/>
      <c r="C238" s="978"/>
      <c r="D238" s="978"/>
      <c r="E238" s="978"/>
      <c r="F238" s="978"/>
      <c r="G238" s="979"/>
      <c r="H238" s="977"/>
      <c r="I238" s="978"/>
      <c r="J238" s="978"/>
      <c r="K238" s="978"/>
      <c r="L238" s="979"/>
    </row>
    <row r="239" spans="2:12" x14ac:dyDescent="0.25">
      <c r="B239" s="977"/>
      <c r="C239" s="978"/>
      <c r="D239" s="978"/>
      <c r="E239" s="978"/>
      <c r="F239" s="978"/>
      <c r="G239" s="979"/>
      <c r="H239" s="977"/>
      <c r="I239" s="978"/>
      <c r="J239" s="978"/>
      <c r="K239" s="978"/>
      <c r="L239" s="979"/>
    </row>
    <row r="240" spans="2:12" x14ac:dyDescent="0.25">
      <c r="B240" s="977"/>
      <c r="C240" s="978"/>
      <c r="D240" s="978"/>
      <c r="E240" s="978"/>
      <c r="F240" s="978"/>
      <c r="G240" s="979"/>
      <c r="H240" s="977"/>
      <c r="I240" s="978"/>
      <c r="J240" s="978"/>
      <c r="K240" s="978"/>
      <c r="L240" s="979"/>
    </row>
    <row r="241" spans="2:12" x14ac:dyDescent="0.25">
      <c r="B241" s="977"/>
      <c r="C241" s="978"/>
      <c r="D241" s="978"/>
      <c r="E241" s="978"/>
      <c r="F241" s="978"/>
      <c r="G241" s="979"/>
      <c r="H241" s="977"/>
      <c r="I241" s="978"/>
      <c r="J241" s="978"/>
      <c r="K241" s="978"/>
      <c r="L241" s="979"/>
    </row>
    <row r="242" spans="2:12" x14ac:dyDescent="0.25">
      <c r="B242" s="977"/>
      <c r="C242" s="978"/>
      <c r="D242" s="978"/>
      <c r="E242" s="978"/>
      <c r="F242" s="978"/>
      <c r="G242" s="979"/>
      <c r="H242" s="977"/>
      <c r="I242" s="978"/>
      <c r="J242" s="978"/>
      <c r="K242" s="978"/>
      <c r="L242" s="979"/>
    </row>
    <row r="243" spans="2:12" x14ac:dyDescent="0.25">
      <c r="B243" s="977"/>
      <c r="C243" s="978"/>
      <c r="D243" s="978"/>
      <c r="E243" s="978"/>
      <c r="F243" s="978"/>
      <c r="G243" s="979"/>
      <c r="H243" s="977"/>
      <c r="I243" s="978"/>
      <c r="J243" s="978"/>
      <c r="K243" s="978"/>
      <c r="L243" s="979"/>
    </row>
    <row r="244" spans="2:12" x14ac:dyDescent="0.25">
      <c r="B244" s="977"/>
      <c r="C244" s="978"/>
      <c r="D244" s="978"/>
      <c r="E244" s="978"/>
      <c r="F244" s="978"/>
      <c r="G244" s="979"/>
      <c r="H244" s="977"/>
      <c r="I244" s="978"/>
      <c r="J244" s="978"/>
      <c r="K244" s="978"/>
      <c r="L244" s="979"/>
    </row>
    <row r="245" spans="2:12" x14ac:dyDescent="0.25">
      <c r="B245" s="977"/>
      <c r="C245" s="978"/>
      <c r="D245" s="978"/>
      <c r="E245" s="978"/>
      <c r="F245" s="978"/>
      <c r="G245" s="979"/>
      <c r="H245" s="977"/>
      <c r="I245" s="978"/>
      <c r="J245" s="978"/>
      <c r="K245" s="978"/>
      <c r="L245" s="979"/>
    </row>
    <row r="246" spans="2:12" x14ac:dyDescent="0.25">
      <c r="B246" s="977"/>
      <c r="C246" s="978"/>
      <c r="D246" s="978"/>
      <c r="E246" s="978"/>
      <c r="F246" s="978"/>
      <c r="G246" s="979"/>
      <c r="H246" s="977"/>
      <c r="I246" s="978"/>
      <c r="J246" s="978"/>
      <c r="K246" s="978"/>
      <c r="L246" s="979"/>
    </row>
    <row r="247" spans="2:12" x14ac:dyDescent="0.25">
      <c r="B247" s="977"/>
      <c r="C247" s="978"/>
      <c r="D247" s="978"/>
      <c r="E247" s="978"/>
      <c r="F247" s="978"/>
      <c r="G247" s="979"/>
      <c r="H247" s="977"/>
      <c r="I247" s="978"/>
      <c r="J247" s="978"/>
      <c r="K247" s="978"/>
      <c r="L247" s="979"/>
    </row>
    <row r="248" spans="2:12" x14ac:dyDescent="0.25">
      <c r="B248" s="977"/>
      <c r="C248" s="978"/>
      <c r="D248" s="978"/>
      <c r="E248" s="978"/>
      <c r="F248" s="978"/>
      <c r="G248" s="979"/>
      <c r="H248" s="977"/>
      <c r="I248" s="978"/>
      <c r="J248" s="978"/>
      <c r="K248" s="978"/>
      <c r="L248" s="979"/>
    </row>
    <row r="249" spans="2:12" x14ac:dyDescent="0.25">
      <c r="B249" s="977"/>
      <c r="C249" s="978"/>
      <c r="D249" s="978"/>
      <c r="E249" s="978"/>
      <c r="F249" s="978"/>
      <c r="G249" s="979"/>
      <c r="H249" s="977"/>
      <c r="I249" s="978"/>
      <c r="J249" s="978"/>
      <c r="K249" s="978"/>
      <c r="L249" s="979"/>
    </row>
    <row r="250" spans="2:12" x14ac:dyDescent="0.25">
      <c r="B250" s="977"/>
      <c r="C250" s="978"/>
      <c r="D250" s="978"/>
      <c r="E250" s="978"/>
      <c r="F250" s="978"/>
      <c r="G250" s="979"/>
      <c r="H250" s="977"/>
      <c r="I250" s="978"/>
      <c r="J250" s="978"/>
      <c r="K250" s="978"/>
      <c r="L250" s="979"/>
    </row>
    <row r="251" spans="2:12" ht="17.25" customHeight="1" x14ac:dyDescent="0.25">
      <c r="B251" s="1111">
        <v>28</v>
      </c>
      <c r="C251" s="1112"/>
      <c r="D251" s="1112"/>
      <c r="E251" s="1112"/>
      <c r="F251" s="1112"/>
      <c r="G251" s="1113"/>
      <c r="H251" s="1111">
        <v>29</v>
      </c>
      <c r="I251" s="1112"/>
      <c r="J251" s="1112"/>
      <c r="K251" s="1112"/>
      <c r="L251" s="1113"/>
    </row>
    <row r="252" spans="2:12" ht="15" customHeight="1" thickBot="1" x14ac:dyDescent="0.3">
      <c r="B252" s="1114"/>
      <c r="C252" s="1115"/>
      <c r="D252" s="1115"/>
      <c r="E252" s="1115"/>
      <c r="F252" s="1115"/>
      <c r="G252" s="1116"/>
      <c r="H252" s="1114"/>
      <c r="I252" s="1115"/>
      <c r="J252" s="1115"/>
      <c r="K252" s="1115"/>
      <c r="L252" s="1116"/>
    </row>
    <row r="253" spans="2:12" ht="82.5" customHeight="1" thickBot="1" x14ac:dyDescent="0.3">
      <c r="B253" s="1125" t="s">
        <v>1208</v>
      </c>
      <c r="C253" s="1121"/>
      <c r="D253" s="1121"/>
      <c r="E253" s="1121"/>
      <c r="F253" s="1121"/>
      <c r="G253" s="1121"/>
      <c r="H253" s="1121"/>
      <c r="I253" s="1121"/>
      <c r="J253" s="1121"/>
      <c r="K253" s="1121"/>
      <c r="L253" s="1122"/>
    </row>
    <row r="254" spans="2:12" x14ac:dyDescent="0.25">
      <c r="B254" s="977"/>
      <c r="C254" s="978"/>
      <c r="D254" s="978"/>
      <c r="E254" s="978"/>
      <c r="F254" s="978"/>
      <c r="G254" s="979"/>
      <c r="H254" s="977"/>
      <c r="I254" s="978"/>
      <c r="J254" s="978"/>
      <c r="K254" s="978"/>
      <c r="L254" s="979"/>
    </row>
    <row r="255" spans="2:12" x14ac:dyDescent="0.25">
      <c r="B255" s="977"/>
      <c r="C255" s="978"/>
      <c r="D255" s="978"/>
      <c r="E255" s="978"/>
      <c r="F255" s="978"/>
      <c r="G255" s="979"/>
      <c r="H255" s="977"/>
      <c r="I255" s="978"/>
      <c r="J255" s="978"/>
      <c r="K255" s="978"/>
      <c r="L255" s="979"/>
    </row>
    <row r="256" spans="2:12" x14ac:dyDescent="0.25">
      <c r="B256" s="977"/>
      <c r="C256" s="978"/>
      <c r="D256" s="978"/>
      <c r="E256" s="978"/>
      <c r="F256" s="978"/>
      <c r="G256" s="979"/>
      <c r="H256" s="977"/>
      <c r="I256" s="978"/>
      <c r="J256" s="978"/>
      <c r="K256" s="978"/>
      <c r="L256" s="979"/>
    </row>
    <row r="257" spans="2:12" x14ac:dyDescent="0.25">
      <c r="B257" s="977"/>
      <c r="C257" s="978"/>
      <c r="D257" s="978"/>
      <c r="E257" s="978"/>
      <c r="F257" s="978"/>
      <c r="G257" s="979"/>
      <c r="H257" s="977"/>
      <c r="I257" s="978"/>
      <c r="J257" s="978"/>
      <c r="K257" s="978"/>
      <c r="L257" s="979"/>
    </row>
    <row r="258" spans="2:12" x14ac:dyDescent="0.25">
      <c r="B258" s="977"/>
      <c r="C258" s="978"/>
      <c r="D258" s="978"/>
      <c r="E258" s="978"/>
      <c r="F258" s="978"/>
      <c r="G258" s="979"/>
      <c r="H258" s="977"/>
      <c r="I258" s="978"/>
      <c r="J258" s="978"/>
      <c r="K258" s="978"/>
      <c r="L258" s="979"/>
    </row>
    <row r="259" spans="2:12" x14ac:dyDescent="0.25">
      <c r="B259" s="977"/>
      <c r="C259" s="978"/>
      <c r="D259" s="978"/>
      <c r="E259" s="978"/>
      <c r="F259" s="978"/>
      <c r="G259" s="979"/>
      <c r="H259" s="977"/>
      <c r="I259" s="978"/>
      <c r="J259" s="978"/>
      <c r="K259" s="978"/>
      <c r="L259" s="979"/>
    </row>
    <row r="260" spans="2:12" x14ac:dyDescent="0.25">
      <c r="B260" s="977"/>
      <c r="C260" s="978"/>
      <c r="D260" s="978"/>
      <c r="E260" s="978"/>
      <c r="F260" s="978"/>
      <c r="G260" s="979"/>
      <c r="H260" s="977"/>
      <c r="I260" s="978"/>
      <c r="J260" s="978"/>
      <c r="K260" s="978"/>
      <c r="L260" s="979"/>
    </row>
    <row r="261" spans="2:12" x14ac:dyDescent="0.25">
      <c r="B261" s="977"/>
      <c r="C261" s="978"/>
      <c r="D261" s="978"/>
      <c r="E261" s="978"/>
      <c r="F261" s="978"/>
      <c r="G261" s="979"/>
      <c r="H261" s="977"/>
      <c r="I261" s="978"/>
      <c r="J261" s="978"/>
      <c r="K261" s="978"/>
      <c r="L261" s="979"/>
    </row>
    <row r="262" spans="2:12" x14ac:dyDescent="0.25">
      <c r="B262" s="977"/>
      <c r="C262" s="978"/>
      <c r="D262" s="978"/>
      <c r="E262" s="978"/>
      <c r="F262" s="978"/>
      <c r="G262" s="979"/>
      <c r="H262" s="977"/>
      <c r="I262" s="978"/>
      <c r="J262" s="978"/>
      <c r="K262" s="978"/>
      <c r="L262" s="979"/>
    </row>
    <row r="263" spans="2:12" x14ac:dyDescent="0.25">
      <c r="B263" s="977"/>
      <c r="C263" s="978"/>
      <c r="D263" s="978"/>
      <c r="E263" s="978"/>
      <c r="F263" s="978"/>
      <c r="G263" s="979"/>
      <c r="H263" s="977"/>
      <c r="I263" s="978"/>
      <c r="J263" s="978"/>
      <c r="K263" s="978"/>
      <c r="L263" s="979"/>
    </row>
    <row r="264" spans="2:12" x14ac:dyDescent="0.25">
      <c r="B264" s="977"/>
      <c r="C264" s="978"/>
      <c r="D264" s="978"/>
      <c r="E264" s="978"/>
      <c r="F264" s="978"/>
      <c r="G264" s="979"/>
      <c r="H264" s="977"/>
      <c r="I264" s="978"/>
      <c r="J264" s="978"/>
      <c r="K264" s="978"/>
      <c r="L264" s="979"/>
    </row>
    <row r="265" spans="2:12" x14ac:dyDescent="0.25">
      <c r="B265" s="977"/>
      <c r="C265" s="978"/>
      <c r="D265" s="978"/>
      <c r="E265" s="978"/>
      <c r="F265" s="978"/>
      <c r="G265" s="979"/>
      <c r="H265" s="977"/>
      <c r="I265" s="978"/>
      <c r="J265" s="978"/>
      <c r="K265" s="978"/>
      <c r="L265" s="979"/>
    </row>
    <row r="266" spans="2:12" x14ac:dyDescent="0.25">
      <c r="B266" s="977"/>
      <c r="C266" s="978"/>
      <c r="D266" s="978"/>
      <c r="E266" s="978"/>
      <c r="F266" s="978"/>
      <c r="G266" s="979"/>
      <c r="H266" s="977"/>
      <c r="I266" s="978"/>
      <c r="J266" s="978"/>
      <c r="K266" s="978"/>
      <c r="L266" s="979"/>
    </row>
    <row r="267" spans="2:12" ht="15" customHeight="1" x14ac:dyDescent="0.25">
      <c r="B267" s="1111">
        <v>30</v>
      </c>
      <c r="C267" s="1112"/>
      <c r="D267" s="1112"/>
      <c r="E267" s="1112"/>
      <c r="F267" s="1112"/>
      <c r="G267" s="1113"/>
      <c r="H267" s="1111">
        <v>31</v>
      </c>
      <c r="I267" s="1112"/>
      <c r="J267" s="1112"/>
      <c r="K267" s="1112"/>
      <c r="L267" s="1113"/>
    </row>
    <row r="268" spans="2:12" ht="15.75" thickBot="1" x14ac:dyDescent="0.3">
      <c r="B268" s="1114"/>
      <c r="C268" s="1115"/>
      <c r="D268" s="1115"/>
      <c r="E268" s="1115"/>
      <c r="F268" s="1115"/>
      <c r="G268" s="1116"/>
      <c r="H268" s="1114"/>
      <c r="I268" s="1115"/>
      <c r="J268" s="1115"/>
      <c r="K268" s="1115"/>
      <c r="L268" s="1116"/>
    </row>
    <row r="269" spans="2:12" ht="26.25" customHeight="1" x14ac:dyDescent="0.25">
      <c r="B269" s="974" t="s">
        <v>539</v>
      </c>
      <c r="C269" s="975"/>
      <c r="D269" s="975"/>
      <c r="E269" s="975"/>
      <c r="F269" s="975"/>
      <c r="G269" s="976"/>
      <c r="H269" s="974" t="s">
        <v>540</v>
      </c>
      <c r="I269" s="975"/>
      <c r="J269" s="975"/>
      <c r="K269" s="975"/>
      <c r="L269" s="976"/>
    </row>
    <row r="270" spans="2:12" ht="26.25" customHeight="1" x14ac:dyDescent="0.25">
      <c r="B270" s="977"/>
      <c r="C270" s="978"/>
      <c r="D270" s="978"/>
      <c r="E270" s="978"/>
      <c r="F270" s="978"/>
      <c r="G270" s="979"/>
      <c r="H270" s="977"/>
      <c r="I270" s="978"/>
      <c r="J270" s="978"/>
      <c r="K270" s="978"/>
      <c r="L270" s="979"/>
    </row>
    <row r="271" spans="2:12" ht="26.25" customHeight="1" x14ac:dyDescent="0.25">
      <c r="B271" s="977"/>
      <c r="C271" s="978"/>
      <c r="D271" s="978"/>
      <c r="E271" s="978"/>
      <c r="F271" s="978"/>
      <c r="G271" s="979"/>
      <c r="H271" s="977"/>
      <c r="I271" s="978"/>
      <c r="J271" s="978"/>
      <c r="K271" s="978"/>
      <c r="L271" s="979"/>
    </row>
    <row r="272" spans="2:12" ht="26.25" customHeight="1" x14ac:dyDescent="0.25">
      <c r="B272" s="977"/>
      <c r="C272" s="978"/>
      <c r="D272" s="978"/>
      <c r="E272" s="978"/>
      <c r="F272" s="978"/>
      <c r="G272" s="979"/>
      <c r="H272" s="977"/>
      <c r="I272" s="978"/>
      <c r="J272" s="978"/>
      <c r="K272" s="978"/>
      <c r="L272" s="979"/>
    </row>
    <row r="273" spans="2:16" ht="26.25" customHeight="1" x14ac:dyDescent="0.25">
      <c r="B273" s="977"/>
      <c r="C273" s="978"/>
      <c r="D273" s="978"/>
      <c r="E273" s="978"/>
      <c r="F273" s="978"/>
      <c r="G273" s="979"/>
      <c r="H273" s="977"/>
      <c r="I273" s="978"/>
      <c r="J273" s="978"/>
      <c r="K273" s="978"/>
      <c r="L273" s="979"/>
    </row>
    <row r="274" spans="2:16" ht="26.25" customHeight="1" x14ac:dyDescent="0.25">
      <c r="B274" s="977"/>
      <c r="C274" s="978"/>
      <c r="D274" s="978"/>
      <c r="E274" s="978"/>
      <c r="F274" s="978"/>
      <c r="G274" s="979"/>
      <c r="H274" s="977"/>
      <c r="I274" s="978"/>
      <c r="J274" s="978"/>
      <c r="K274" s="978"/>
      <c r="L274" s="979"/>
    </row>
    <row r="275" spans="2:16" ht="26.25" customHeight="1" x14ac:dyDescent="0.25">
      <c r="B275" s="977"/>
      <c r="C275" s="978"/>
      <c r="D275" s="978"/>
      <c r="E275" s="978"/>
      <c r="F275" s="978"/>
      <c r="G275" s="979"/>
      <c r="H275" s="977"/>
      <c r="I275" s="978"/>
      <c r="J275" s="978"/>
      <c r="K275" s="978"/>
      <c r="L275" s="979"/>
    </row>
    <row r="276" spans="2:16" ht="26.25" customHeight="1" x14ac:dyDescent="0.25">
      <c r="B276" s="977"/>
      <c r="C276" s="978"/>
      <c r="D276" s="978"/>
      <c r="E276" s="978"/>
      <c r="F276" s="978"/>
      <c r="G276" s="979"/>
      <c r="H276" s="977"/>
      <c r="I276" s="978"/>
      <c r="J276" s="978"/>
      <c r="K276" s="978"/>
      <c r="L276" s="979"/>
    </row>
    <row r="277" spans="2:16" ht="15" customHeight="1" x14ac:dyDescent="0.25">
      <c r="B277" s="1111">
        <v>32</v>
      </c>
      <c r="C277" s="1112"/>
      <c r="D277" s="1112"/>
      <c r="E277" s="1112"/>
      <c r="F277" s="1112"/>
      <c r="G277" s="1113"/>
      <c r="H277" s="1111">
        <v>33</v>
      </c>
      <c r="I277" s="1112"/>
      <c r="J277" s="1112"/>
      <c r="K277" s="1112"/>
      <c r="L277" s="1113"/>
    </row>
    <row r="278" spans="2:16" ht="15.75" thickBot="1" x14ac:dyDescent="0.3">
      <c r="B278" s="1114"/>
      <c r="C278" s="1115"/>
      <c r="D278" s="1115"/>
      <c r="E278" s="1115"/>
      <c r="F278" s="1115"/>
      <c r="G278" s="1116"/>
      <c r="H278" s="1114"/>
      <c r="I278" s="1115"/>
      <c r="J278" s="1115"/>
      <c r="K278" s="1115"/>
      <c r="L278" s="1116"/>
    </row>
    <row r="279" spans="2:16" ht="85.5" customHeight="1" thickBot="1" x14ac:dyDescent="0.3">
      <c r="B279" s="1120" t="s">
        <v>1209</v>
      </c>
      <c r="C279" s="1121"/>
      <c r="D279" s="1121"/>
      <c r="E279" s="1121"/>
      <c r="F279" s="1121"/>
      <c r="G279" s="1121"/>
      <c r="H279" s="1121"/>
      <c r="I279" s="1121"/>
      <c r="J279" s="1121"/>
      <c r="K279" s="1121"/>
      <c r="L279" s="1122"/>
    </row>
    <row r="280" spans="2:16" ht="26.25" customHeight="1" x14ac:dyDescent="0.25">
      <c r="B280" s="1134"/>
      <c r="C280" s="1134"/>
      <c r="D280" s="1134"/>
      <c r="E280" s="1134"/>
      <c r="F280" s="1134"/>
      <c r="G280" s="1134"/>
      <c r="H280" s="1134"/>
      <c r="I280" s="1134"/>
      <c r="J280" s="1134"/>
      <c r="K280" s="1134"/>
      <c r="L280" s="1134"/>
    </row>
    <row r="281" spans="2:16" ht="26.25" customHeight="1" x14ac:dyDescent="0.25">
      <c r="B281" s="1134"/>
      <c r="C281" s="1134"/>
      <c r="D281" s="1134"/>
      <c r="E281" s="1134"/>
      <c r="F281" s="1134"/>
      <c r="G281" s="1134"/>
      <c r="H281" s="1134"/>
      <c r="I281" s="1134"/>
      <c r="J281" s="1134"/>
      <c r="K281" s="1134"/>
      <c r="L281" s="1134"/>
    </row>
    <row r="282" spans="2:16" ht="26.25" customHeight="1" x14ac:dyDescent="0.25">
      <c r="B282" s="1134"/>
      <c r="C282" s="1134"/>
      <c r="D282" s="1134"/>
      <c r="E282" s="1134"/>
      <c r="F282" s="1134"/>
      <c r="G282" s="1134"/>
      <c r="H282" s="1134"/>
      <c r="I282" s="1134"/>
      <c r="J282" s="1134"/>
      <c r="K282" s="1134"/>
      <c r="L282" s="1134"/>
    </row>
    <row r="283" spans="2:16" ht="26.25" customHeight="1" x14ac:dyDescent="0.25">
      <c r="B283" s="1134"/>
      <c r="C283" s="1134"/>
      <c r="D283" s="1134"/>
      <c r="E283" s="1134"/>
      <c r="F283" s="1134"/>
      <c r="G283" s="1134"/>
      <c r="H283" s="1134"/>
      <c r="I283" s="1134"/>
      <c r="J283" s="1134"/>
      <c r="K283" s="1134"/>
      <c r="L283" s="1134"/>
    </row>
    <row r="284" spans="2:16" ht="26.25" customHeight="1" x14ac:dyDescent="0.25">
      <c r="B284" s="1134"/>
      <c r="C284" s="1134"/>
      <c r="D284" s="1134"/>
      <c r="E284" s="1134"/>
      <c r="F284" s="1134"/>
      <c r="G284" s="1134"/>
      <c r="H284" s="1134"/>
      <c r="I284" s="1134"/>
      <c r="J284" s="1134"/>
      <c r="K284" s="1134"/>
      <c r="L284" s="1134"/>
    </row>
    <row r="285" spans="2:16" ht="26.25" customHeight="1" x14ac:dyDescent="0.25">
      <c r="B285" s="1134"/>
      <c r="C285" s="1134"/>
      <c r="D285" s="1134"/>
      <c r="E285" s="1134"/>
      <c r="F285" s="1134"/>
      <c r="G285" s="1134"/>
      <c r="H285" s="1134"/>
      <c r="I285" s="1134"/>
      <c r="J285" s="1134"/>
      <c r="K285" s="1134"/>
      <c r="L285" s="1134"/>
    </row>
    <row r="286" spans="2:16" ht="26.25" customHeight="1" x14ac:dyDescent="0.25">
      <c r="B286" s="1134"/>
      <c r="C286" s="1134"/>
      <c r="D286" s="1134"/>
      <c r="E286" s="1134"/>
      <c r="F286" s="1134"/>
      <c r="G286" s="1134"/>
      <c r="H286" s="1134"/>
      <c r="I286" s="1134"/>
      <c r="J286" s="1134"/>
      <c r="K286" s="1134"/>
      <c r="L286" s="1134"/>
      <c r="P286" s="271"/>
    </row>
    <row r="287" spans="2:16" ht="26.25" customHeight="1" x14ac:dyDescent="0.25">
      <c r="B287" s="1134"/>
      <c r="C287" s="1134"/>
      <c r="D287" s="1134"/>
      <c r="E287" s="1134"/>
      <c r="F287" s="1134"/>
      <c r="G287" s="1134"/>
      <c r="H287" s="1134"/>
      <c r="I287" s="1134"/>
      <c r="J287" s="1134"/>
      <c r="K287" s="1134"/>
      <c r="L287" s="1134"/>
    </row>
    <row r="288" spans="2:16" ht="21" customHeight="1" x14ac:dyDescent="0.25">
      <c r="B288" s="1111">
        <v>34</v>
      </c>
      <c r="C288" s="1112"/>
      <c r="D288" s="1112"/>
      <c r="E288" s="1112"/>
      <c r="F288" s="1112"/>
      <c r="G288" s="1113"/>
      <c r="H288" s="1111">
        <v>35</v>
      </c>
      <c r="I288" s="1112"/>
      <c r="J288" s="1112"/>
      <c r="K288" s="1112"/>
      <c r="L288" s="1113"/>
    </row>
    <row r="289" spans="2:12" ht="21" customHeight="1" x14ac:dyDescent="0.25">
      <c r="B289" s="1111"/>
      <c r="C289" s="1112"/>
      <c r="D289" s="1112"/>
      <c r="E289" s="1112"/>
      <c r="F289" s="1112"/>
      <c r="G289" s="1113"/>
      <c r="H289" s="1111"/>
      <c r="I289" s="1112"/>
      <c r="J289" s="1112"/>
      <c r="K289" s="1112"/>
      <c r="L289" s="1113"/>
    </row>
    <row r="290" spans="2:12" ht="26.25" customHeight="1" x14ac:dyDescent="0.25">
      <c r="B290" s="1134"/>
      <c r="C290" s="1134"/>
      <c r="D290" s="1134"/>
      <c r="E290" s="1134"/>
      <c r="F290" s="1134"/>
      <c r="G290" s="1134"/>
      <c r="H290" s="1134"/>
      <c r="I290" s="1134"/>
      <c r="J290" s="1134"/>
      <c r="K290" s="1134"/>
      <c r="L290" s="1134"/>
    </row>
    <row r="291" spans="2:12" ht="26.25" customHeight="1" x14ac:dyDescent="0.25">
      <c r="B291" s="1134"/>
      <c r="C291" s="1134"/>
      <c r="D291" s="1134"/>
      <c r="E291" s="1134"/>
      <c r="F291" s="1134"/>
      <c r="G291" s="1134"/>
      <c r="H291" s="1134"/>
      <c r="I291" s="1134"/>
      <c r="J291" s="1134"/>
      <c r="K291" s="1134"/>
      <c r="L291" s="1134"/>
    </row>
    <row r="292" spans="2:12" ht="26.25" customHeight="1" x14ac:dyDescent="0.25">
      <c r="B292" s="1134"/>
      <c r="C292" s="1134"/>
      <c r="D292" s="1134"/>
      <c r="E292" s="1134"/>
      <c r="F292" s="1134"/>
      <c r="G292" s="1134"/>
      <c r="H292" s="1134"/>
      <c r="I292" s="1134"/>
      <c r="J292" s="1134"/>
      <c r="K292" s="1134"/>
      <c r="L292" s="1134"/>
    </row>
    <row r="293" spans="2:12" ht="26.25" customHeight="1" x14ac:dyDescent="0.25">
      <c r="B293" s="1134"/>
      <c r="C293" s="1134"/>
      <c r="D293" s="1134"/>
      <c r="E293" s="1134"/>
      <c r="F293" s="1134"/>
      <c r="G293" s="1134"/>
      <c r="H293" s="1134"/>
      <c r="I293" s="1134"/>
      <c r="J293" s="1134"/>
      <c r="K293" s="1134"/>
      <c r="L293" s="1134"/>
    </row>
    <row r="294" spans="2:12" ht="26.25" customHeight="1" x14ac:dyDescent="0.25">
      <c r="B294" s="1134"/>
      <c r="C294" s="1134"/>
      <c r="D294" s="1134"/>
      <c r="E294" s="1134"/>
      <c r="F294" s="1134"/>
      <c r="G294" s="1134"/>
      <c r="H294" s="1134"/>
      <c r="I294" s="1134"/>
      <c r="J294" s="1134"/>
      <c r="K294" s="1134"/>
      <c r="L294" s="1134"/>
    </row>
    <row r="295" spans="2:12" ht="26.25" customHeight="1" x14ac:dyDescent="0.25">
      <c r="B295" s="1134"/>
      <c r="C295" s="1134"/>
      <c r="D295" s="1134"/>
      <c r="E295" s="1134"/>
      <c r="F295" s="1134"/>
      <c r="G295" s="1134"/>
      <c r="H295" s="1134"/>
      <c r="I295" s="1134"/>
      <c r="J295" s="1134"/>
      <c r="K295" s="1134"/>
      <c r="L295" s="1134"/>
    </row>
    <row r="296" spans="2:12" ht="26.25" customHeight="1" x14ac:dyDescent="0.25">
      <c r="B296" s="1134"/>
      <c r="C296" s="1134"/>
      <c r="D296" s="1134"/>
      <c r="E296" s="1134"/>
      <c r="F296" s="1134"/>
      <c r="G296" s="1134"/>
      <c r="H296" s="1134"/>
      <c r="I296" s="1134"/>
      <c r="J296" s="1134"/>
      <c r="K296" s="1134"/>
      <c r="L296" s="1134"/>
    </row>
    <row r="297" spans="2:12" ht="26.25" customHeight="1" x14ac:dyDescent="0.25">
      <c r="B297" s="1134"/>
      <c r="C297" s="1134"/>
      <c r="D297" s="1134"/>
      <c r="E297" s="1134"/>
      <c r="F297" s="1134"/>
      <c r="G297" s="1134"/>
      <c r="H297" s="1134"/>
      <c r="I297" s="1134"/>
      <c r="J297" s="1134"/>
      <c r="K297" s="1134"/>
      <c r="L297" s="1134"/>
    </row>
    <row r="298" spans="2:12" ht="21" customHeight="1" x14ac:dyDescent="0.25">
      <c r="B298" s="1111">
        <v>36</v>
      </c>
      <c r="C298" s="1112"/>
      <c r="D298" s="1112"/>
      <c r="E298" s="1112"/>
      <c r="F298" s="1112"/>
      <c r="G298" s="1113"/>
      <c r="H298" s="1111">
        <v>37</v>
      </c>
      <c r="I298" s="1112"/>
      <c r="J298" s="1112"/>
      <c r="K298" s="1112"/>
      <c r="L298" s="1113"/>
    </row>
    <row r="299" spans="2:12" ht="21" customHeight="1" x14ac:dyDescent="0.25">
      <c r="B299" s="1111"/>
      <c r="C299" s="1112"/>
      <c r="D299" s="1112"/>
      <c r="E299" s="1112"/>
      <c r="F299" s="1112"/>
      <c r="G299" s="1113"/>
      <c r="H299" s="1111"/>
      <c r="I299" s="1112"/>
      <c r="J299" s="1112"/>
      <c r="K299" s="1112"/>
      <c r="L299" s="1113"/>
    </row>
    <row r="300" spans="2:12" ht="26.25" customHeight="1" x14ac:dyDescent="0.25">
      <c r="B300" s="1134"/>
      <c r="C300" s="1134"/>
      <c r="D300" s="1134"/>
      <c r="E300" s="1134"/>
      <c r="F300" s="1134"/>
      <c r="G300" s="1134"/>
      <c r="H300" s="1134"/>
      <c r="I300" s="1134"/>
      <c r="J300" s="1134"/>
      <c r="K300" s="1134"/>
      <c r="L300" s="1134"/>
    </row>
    <row r="301" spans="2:12" ht="26.25" customHeight="1" x14ac:dyDescent="0.25">
      <c r="B301" s="1134"/>
      <c r="C301" s="1134"/>
      <c r="D301" s="1134"/>
      <c r="E301" s="1134"/>
      <c r="F301" s="1134"/>
      <c r="G301" s="1134"/>
      <c r="H301" s="1134"/>
      <c r="I301" s="1134"/>
      <c r="J301" s="1134"/>
      <c r="K301" s="1134"/>
      <c r="L301" s="1134"/>
    </row>
    <row r="302" spans="2:12" ht="26.25" customHeight="1" x14ac:dyDescent="0.25">
      <c r="B302" s="1134"/>
      <c r="C302" s="1134"/>
      <c r="D302" s="1134"/>
      <c r="E302" s="1134"/>
      <c r="F302" s="1134"/>
      <c r="G302" s="1134"/>
      <c r="H302" s="1134"/>
      <c r="I302" s="1134"/>
      <c r="J302" s="1134"/>
      <c r="K302" s="1134"/>
      <c r="L302" s="1134"/>
    </row>
    <row r="303" spans="2:12" ht="26.25" customHeight="1" x14ac:dyDescent="0.25">
      <c r="B303" s="1134"/>
      <c r="C303" s="1134"/>
      <c r="D303" s="1134"/>
      <c r="E303" s="1134"/>
      <c r="F303" s="1134"/>
      <c r="G303" s="1134"/>
      <c r="H303" s="1134"/>
      <c r="I303" s="1134"/>
      <c r="J303" s="1134"/>
      <c r="K303" s="1134"/>
      <c r="L303" s="1134"/>
    </row>
    <row r="304" spans="2:12" ht="26.25" customHeight="1" x14ac:dyDescent="0.25">
      <c r="B304" s="1134"/>
      <c r="C304" s="1134"/>
      <c r="D304" s="1134"/>
      <c r="E304" s="1134"/>
      <c r="F304" s="1134"/>
      <c r="G304" s="1134"/>
      <c r="H304" s="1134"/>
      <c r="I304" s="1134"/>
      <c r="J304" s="1134"/>
      <c r="K304" s="1134"/>
      <c r="L304" s="1134"/>
    </row>
    <row r="305" spans="2:12" ht="26.25" customHeight="1" x14ac:dyDescent="0.25">
      <c r="B305" s="1134"/>
      <c r="C305" s="1134"/>
      <c r="D305" s="1134"/>
      <c r="E305" s="1134"/>
      <c r="F305" s="1134"/>
      <c r="G305" s="1134"/>
      <c r="H305" s="1134"/>
      <c r="I305" s="1134"/>
      <c r="J305" s="1134"/>
      <c r="K305" s="1134"/>
      <c r="L305" s="1134"/>
    </row>
    <row r="306" spans="2:12" ht="26.25" customHeight="1" x14ac:dyDescent="0.25">
      <c r="B306" s="1134"/>
      <c r="C306" s="1134"/>
      <c r="D306" s="1134"/>
      <c r="E306" s="1134"/>
      <c r="F306" s="1134"/>
      <c r="G306" s="1134"/>
      <c r="H306" s="1134"/>
      <c r="I306" s="1134"/>
      <c r="J306" s="1134"/>
      <c r="K306" s="1134"/>
      <c r="L306" s="1134"/>
    </row>
    <row r="307" spans="2:12" ht="26.25" customHeight="1" x14ac:dyDescent="0.25">
      <c r="B307" s="1134"/>
      <c r="C307" s="1134"/>
      <c r="D307" s="1134"/>
      <c r="E307" s="1134"/>
      <c r="F307" s="1134"/>
      <c r="G307" s="1134"/>
      <c r="H307" s="1134"/>
      <c r="I307" s="1134"/>
      <c r="J307" s="1134"/>
      <c r="K307" s="1134"/>
      <c r="L307" s="1134"/>
    </row>
    <row r="308" spans="2:12" ht="21" customHeight="1" x14ac:dyDescent="0.25">
      <c r="B308" s="1111">
        <v>38</v>
      </c>
      <c r="C308" s="1112"/>
      <c r="D308" s="1112"/>
      <c r="E308" s="1112"/>
      <c r="F308" s="1112"/>
      <c r="G308" s="1113"/>
      <c r="H308" s="1111">
        <v>39</v>
      </c>
      <c r="I308" s="1112"/>
      <c r="J308" s="1112"/>
      <c r="K308" s="1112"/>
      <c r="L308" s="1113"/>
    </row>
    <row r="309" spans="2:12" ht="21" customHeight="1" thickBot="1" x14ac:dyDescent="0.3">
      <c r="B309" s="1111"/>
      <c r="C309" s="1112"/>
      <c r="D309" s="1112"/>
      <c r="E309" s="1112"/>
      <c r="F309" s="1112"/>
      <c r="G309" s="1113"/>
      <c r="H309" s="1111"/>
      <c r="I309" s="1112"/>
      <c r="J309" s="1112"/>
      <c r="K309" s="1112"/>
      <c r="L309" s="1113"/>
    </row>
    <row r="310" spans="2:12" ht="78.75" customHeight="1" thickBot="1" x14ac:dyDescent="0.3">
      <c r="B310" s="1120" t="s">
        <v>1210</v>
      </c>
      <c r="C310" s="1121"/>
      <c r="D310" s="1121"/>
      <c r="E310" s="1121"/>
      <c r="F310" s="1121"/>
      <c r="G310" s="1121"/>
      <c r="H310" s="1121"/>
      <c r="I310" s="1121"/>
      <c r="J310" s="1121"/>
      <c r="K310" s="1121"/>
      <c r="L310" s="1122"/>
    </row>
    <row r="311" spans="2:12" x14ac:dyDescent="0.25">
      <c r="B311" s="1133"/>
      <c r="C311" s="1133"/>
      <c r="D311" s="1133"/>
      <c r="E311" s="1133"/>
      <c r="F311" s="1133"/>
      <c r="G311" s="1133"/>
      <c r="H311" s="1133"/>
      <c r="I311" s="1133"/>
      <c r="J311" s="1133"/>
      <c r="K311" s="1133"/>
      <c r="L311" s="1133"/>
    </row>
    <row r="312" spans="2:12" x14ac:dyDescent="0.25">
      <c r="B312" s="1134"/>
      <c r="C312" s="1134"/>
      <c r="D312" s="1134"/>
      <c r="E312" s="1134"/>
      <c r="F312" s="1134"/>
      <c r="G312" s="1134"/>
      <c r="H312" s="1134"/>
      <c r="I312" s="1134"/>
      <c r="J312" s="1134"/>
      <c r="K312" s="1134"/>
      <c r="L312" s="1134"/>
    </row>
    <row r="313" spans="2:12" x14ac:dyDescent="0.25">
      <c r="B313" s="1134"/>
      <c r="C313" s="1134"/>
      <c r="D313" s="1134"/>
      <c r="E313" s="1134"/>
      <c r="F313" s="1134"/>
      <c r="G313" s="1134"/>
      <c r="H313" s="1134"/>
      <c r="I313" s="1134"/>
      <c r="J313" s="1134"/>
      <c r="K313" s="1134"/>
      <c r="L313" s="1134"/>
    </row>
    <row r="314" spans="2:12" x14ac:dyDescent="0.25">
      <c r="B314" s="1134"/>
      <c r="C314" s="1134"/>
      <c r="D314" s="1134"/>
      <c r="E314" s="1134"/>
      <c r="F314" s="1134"/>
      <c r="G314" s="1134"/>
      <c r="H314" s="1134"/>
      <c r="I314" s="1134"/>
      <c r="J314" s="1134"/>
      <c r="K314" s="1134"/>
      <c r="L314" s="1134"/>
    </row>
    <row r="315" spans="2:12" x14ac:dyDescent="0.25">
      <c r="B315" s="1134"/>
      <c r="C315" s="1134"/>
      <c r="D315" s="1134"/>
      <c r="E315" s="1134"/>
      <c r="F315" s="1134"/>
      <c r="G315" s="1134"/>
      <c r="H315" s="1134"/>
      <c r="I315" s="1134"/>
      <c r="J315" s="1134"/>
      <c r="K315" s="1134"/>
      <c r="L315" s="1134"/>
    </row>
    <row r="316" spans="2:12" x14ac:dyDescent="0.25">
      <c r="B316" s="1134"/>
      <c r="C316" s="1134"/>
      <c r="D316" s="1134"/>
      <c r="E316" s="1134"/>
      <c r="F316" s="1134"/>
      <c r="G316" s="1134"/>
      <c r="H316" s="1134"/>
      <c r="I316" s="1134"/>
      <c r="J316" s="1134"/>
      <c r="K316" s="1134"/>
      <c r="L316" s="1134"/>
    </row>
    <row r="317" spans="2:12" x14ac:dyDescent="0.25">
      <c r="B317" s="1134"/>
      <c r="C317" s="1134"/>
      <c r="D317" s="1134"/>
      <c r="E317" s="1134"/>
      <c r="F317" s="1134"/>
      <c r="G317" s="1134"/>
      <c r="H317" s="1134"/>
      <c r="I317" s="1134"/>
      <c r="J317" s="1134"/>
      <c r="K317" s="1134"/>
      <c r="L317" s="1134"/>
    </row>
    <row r="318" spans="2:12" ht="105" customHeight="1" x14ac:dyDescent="0.25">
      <c r="B318" s="1134"/>
      <c r="C318" s="1134"/>
      <c r="D318" s="1134"/>
      <c r="E318" s="1134"/>
      <c r="F318" s="1134"/>
      <c r="G318" s="1134"/>
      <c r="H318" s="1134"/>
      <c r="I318" s="1134"/>
      <c r="J318" s="1134"/>
      <c r="K318" s="1134"/>
      <c r="L318" s="1134"/>
    </row>
    <row r="319" spans="2:12" x14ac:dyDescent="0.25">
      <c r="B319" s="1111">
        <v>40</v>
      </c>
      <c r="C319" s="1112"/>
      <c r="D319" s="1112"/>
      <c r="E319" s="1112"/>
      <c r="F319" s="1112"/>
      <c r="G319" s="1113"/>
      <c r="H319" s="1111">
        <v>41</v>
      </c>
      <c r="I319" s="1112"/>
      <c r="J319" s="1112"/>
      <c r="K319" s="1112"/>
      <c r="L319" s="1113"/>
    </row>
    <row r="320" spans="2:12" x14ac:dyDescent="0.25">
      <c r="B320" s="1111"/>
      <c r="C320" s="1112"/>
      <c r="D320" s="1112"/>
      <c r="E320" s="1112"/>
      <c r="F320" s="1112"/>
      <c r="G320" s="1113"/>
      <c r="H320" s="1111"/>
      <c r="I320" s="1112"/>
      <c r="J320" s="1112"/>
      <c r="K320" s="1112"/>
      <c r="L320" s="1113"/>
    </row>
    <row r="321" spans="2:12" x14ac:dyDescent="0.25">
      <c r="B321" s="1133"/>
      <c r="C321" s="1133"/>
      <c r="D321" s="1133"/>
      <c r="E321" s="1133"/>
      <c r="F321" s="1133"/>
      <c r="G321" s="1133"/>
      <c r="H321" s="1133"/>
      <c r="I321" s="1133"/>
      <c r="J321" s="1133"/>
      <c r="K321" s="1133"/>
      <c r="L321" s="1133"/>
    </row>
    <row r="322" spans="2:12" x14ac:dyDescent="0.25">
      <c r="B322" s="1134"/>
      <c r="C322" s="1134"/>
      <c r="D322" s="1134"/>
      <c r="E322" s="1134"/>
      <c r="F322" s="1134"/>
      <c r="G322" s="1134"/>
      <c r="H322" s="1134"/>
      <c r="I322" s="1134"/>
      <c r="J322" s="1134"/>
      <c r="K322" s="1134"/>
      <c r="L322" s="1134"/>
    </row>
    <row r="323" spans="2:12" x14ac:dyDescent="0.25">
      <c r="B323" s="1134"/>
      <c r="C323" s="1134"/>
      <c r="D323" s="1134"/>
      <c r="E323" s="1134"/>
      <c r="F323" s="1134"/>
      <c r="G323" s="1134"/>
      <c r="H323" s="1134"/>
      <c r="I323" s="1134"/>
      <c r="J323" s="1134"/>
      <c r="K323" s="1134"/>
      <c r="L323" s="1134"/>
    </row>
    <row r="324" spans="2:12" x14ac:dyDescent="0.25">
      <c r="B324" s="1134"/>
      <c r="C324" s="1134"/>
      <c r="D324" s="1134"/>
      <c r="E324" s="1134"/>
      <c r="F324" s="1134"/>
      <c r="G324" s="1134"/>
      <c r="H324" s="1134"/>
      <c r="I324" s="1134"/>
      <c r="J324" s="1134"/>
      <c r="K324" s="1134"/>
      <c r="L324" s="1134"/>
    </row>
    <row r="325" spans="2:12" x14ac:dyDescent="0.25">
      <c r="B325" s="1134"/>
      <c r="C325" s="1134"/>
      <c r="D325" s="1134"/>
      <c r="E325" s="1134"/>
      <c r="F325" s="1134"/>
      <c r="G325" s="1134"/>
      <c r="H325" s="1134"/>
      <c r="I325" s="1134"/>
      <c r="J325" s="1134"/>
      <c r="K325" s="1134"/>
      <c r="L325" s="1134"/>
    </row>
    <row r="326" spans="2:12" x14ac:dyDescent="0.25">
      <c r="B326" s="1134"/>
      <c r="C326" s="1134"/>
      <c r="D326" s="1134"/>
      <c r="E326" s="1134"/>
      <c r="F326" s="1134"/>
      <c r="G326" s="1134"/>
      <c r="H326" s="1134"/>
      <c r="I326" s="1134"/>
      <c r="J326" s="1134"/>
      <c r="K326" s="1134"/>
      <c r="L326" s="1134"/>
    </row>
    <row r="327" spans="2:12" x14ac:dyDescent="0.25">
      <c r="B327" s="1134"/>
      <c r="C327" s="1134"/>
      <c r="D327" s="1134"/>
      <c r="E327" s="1134"/>
      <c r="F327" s="1134"/>
      <c r="G327" s="1134"/>
      <c r="H327" s="1134"/>
      <c r="I327" s="1134"/>
      <c r="J327" s="1134"/>
      <c r="K327" s="1134"/>
      <c r="L327" s="1134"/>
    </row>
    <row r="328" spans="2:12" ht="105" customHeight="1" x14ac:dyDescent="0.25">
      <c r="B328" s="1134"/>
      <c r="C328" s="1134"/>
      <c r="D328" s="1134"/>
      <c r="E328" s="1134"/>
      <c r="F328" s="1134"/>
      <c r="G328" s="1134"/>
      <c r="H328" s="1134"/>
      <c r="I328" s="1134"/>
      <c r="J328" s="1134"/>
      <c r="K328" s="1134"/>
      <c r="L328" s="1134"/>
    </row>
    <row r="329" spans="2:12" x14ac:dyDescent="0.25">
      <c r="B329" s="1111">
        <v>42</v>
      </c>
      <c r="C329" s="1112"/>
      <c r="D329" s="1112"/>
      <c r="E329" s="1112"/>
      <c r="F329" s="1112"/>
      <c r="G329" s="1113"/>
      <c r="H329" s="1111"/>
      <c r="I329" s="1112"/>
      <c r="J329" s="1112"/>
      <c r="K329" s="1112"/>
      <c r="L329" s="1113"/>
    </row>
    <row r="330" spans="2:12" ht="15.75" thickBot="1" x14ac:dyDescent="0.3">
      <c r="B330" s="1111"/>
      <c r="C330" s="1112"/>
      <c r="D330" s="1112"/>
      <c r="E330" s="1112"/>
      <c r="F330" s="1112"/>
      <c r="G330" s="1113"/>
      <c r="H330" s="1111"/>
      <c r="I330" s="1112"/>
      <c r="J330" s="1112"/>
      <c r="K330" s="1112"/>
      <c r="L330" s="1113"/>
    </row>
    <row r="331" spans="2:12" ht="109.5" customHeight="1" thickBot="1" x14ac:dyDescent="0.3">
      <c r="B331" s="1120" t="s">
        <v>1211</v>
      </c>
      <c r="C331" s="1121"/>
      <c r="D331" s="1121"/>
      <c r="E331" s="1121"/>
      <c r="F331" s="1121"/>
      <c r="G331" s="1121"/>
      <c r="H331" s="1121"/>
      <c r="I331" s="1121"/>
      <c r="J331" s="1121"/>
      <c r="K331" s="1121"/>
      <c r="L331" s="1122"/>
    </row>
  </sheetData>
  <mergeCells count="109">
    <mergeCell ref="B1:L2"/>
    <mergeCell ref="B3:E3"/>
    <mergeCell ref="G3:I3"/>
    <mergeCell ref="J3:L3"/>
    <mergeCell ref="B4:G4"/>
    <mergeCell ref="H4:I4"/>
    <mergeCell ref="K4:L4"/>
    <mergeCell ref="B21:G22"/>
    <mergeCell ref="H21:L22"/>
    <mergeCell ref="B23:G36"/>
    <mergeCell ref="H23:L36"/>
    <mergeCell ref="B37:G38"/>
    <mergeCell ref="H37:L38"/>
    <mergeCell ref="B5:G5"/>
    <mergeCell ref="H5:I5"/>
    <mergeCell ref="K5:L5"/>
    <mergeCell ref="B6:L6"/>
    <mergeCell ref="B7:G20"/>
    <mergeCell ref="H7:L20"/>
    <mergeCell ref="B69:G70"/>
    <mergeCell ref="H69:L70"/>
    <mergeCell ref="B71:G84"/>
    <mergeCell ref="H71:L84"/>
    <mergeCell ref="B85:G86"/>
    <mergeCell ref="H85:L86"/>
    <mergeCell ref="B39:G52"/>
    <mergeCell ref="H39:L52"/>
    <mergeCell ref="B53:G54"/>
    <mergeCell ref="H53:L54"/>
    <mergeCell ref="B55:G68"/>
    <mergeCell ref="H55:L68"/>
    <mergeCell ref="B105:G118"/>
    <mergeCell ref="H105:L118"/>
    <mergeCell ref="B119:G120"/>
    <mergeCell ref="H119:L120"/>
    <mergeCell ref="B121:G134"/>
    <mergeCell ref="H121:L134"/>
    <mergeCell ref="B87:L87"/>
    <mergeCell ref="B88:G101"/>
    <mergeCell ref="H88:L101"/>
    <mergeCell ref="B102:G103"/>
    <mergeCell ref="H102:L103"/>
    <mergeCell ref="B104:L104"/>
    <mergeCell ref="B154:G167"/>
    <mergeCell ref="H154:L167"/>
    <mergeCell ref="B168:G169"/>
    <mergeCell ref="H168:L169"/>
    <mergeCell ref="B170:L170"/>
    <mergeCell ref="B171:G184"/>
    <mergeCell ref="H171:L184"/>
    <mergeCell ref="B135:G136"/>
    <mergeCell ref="H135:L136"/>
    <mergeCell ref="B137:L137"/>
    <mergeCell ref="B138:G151"/>
    <mergeCell ref="H138:L151"/>
    <mergeCell ref="B152:G153"/>
    <mergeCell ref="H152:L153"/>
    <mergeCell ref="B203:L203"/>
    <mergeCell ref="B204:G217"/>
    <mergeCell ref="H204:L217"/>
    <mergeCell ref="B218:G219"/>
    <mergeCell ref="H218:L219"/>
    <mergeCell ref="B220:L220"/>
    <mergeCell ref="B185:G186"/>
    <mergeCell ref="H185:L186"/>
    <mergeCell ref="B187:G200"/>
    <mergeCell ref="H187:L200"/>
    <mergeCell ref="B201:G202"/>
    <mergeCell ref="H201:L202"/>
    <mergeCell ref="B251:G252"/>
    <mergeCell ref="H251:L252"/>
    <mergeCell ref="B253:L253"/>
    <mergeCell ref="B254:G266"/>
    <mergeCell ref="H254:L266"/>
    <mergeCell ref="B267:G268"/>
    <mergeCell ref="H267:L268"/>
    <mergeCell ref="B221:G234"/>
    <mergeCell ref="H221:L234"/>
    <mergeCell ref="B235:G236"/>
    <mergeCell ref="H235:L236"/>
    <mergeCell ref="B237:G250"/>
    <mergeCell ref="H237:L250"/>
    <mergeCell ref="B288:G289"/>
    <mergeCell ref="H288:L289"/>
    <mergeCell ref="B290:G297"/>
    <mergeCell ref="H290:L297"/>
    <mergeCell ref="B298:G299"/>
    <mergeCell ref="H298:L299"/>
    <mergeCell ref="B269:G276"/>
    <mergeCell ref="H269:L276"/>
    <mergeCell ref="B277:G278"/>
    <mergeCell ref="H277:L278"/>
    <mergeCell ref="B279:L279"/>
    <mergeCell ref="B280:G287"/>
    <mergeCell ref="H280:L287"/>
    <mergeCell ref="B331:L331"/>
    <mergeCell ref="B319:G320"/>
    <mergeCell ref="H319:L320"/>
    <mergeCell ref="B321:G328"/>
    <mergeCell ref="H321:L328"/>
    <mergeCell ref="B329:G330"/>
    <mergeCell ref="H329:L330"/>
    <mergeCell ref="B300:G307"/>
    <mergeCell ref="H300:L307"/>
    <mergeCell ref="B308:G309"/>
    <mergeCell ref="H308:L309"/>
    <mergeCell ref="B310:L310"/>
    <mergeCell ref="B311:G318"/>
    <mergeCell ref="H311:L318"/>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L40"/>
  <sheetViews>
    <sheetView view="pageBreakPreview" zoomScale="85" zoomScaleNormal="100" zoomScaleSheetLayoutView="85" zoomScalePageLayoutView="110" workbookViewId="0">
      <selection activeCell="P13" sqref="P13"/>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980" t="s">
        <v>327</v>
      </c>
      <c r="C1" s="981"/>
      <c r="D1" s="981"/>
      <c r="E1" s="981"/>
      <c r="F1" s="981"/>
      <c r="G1" s="981"/>
      <c r="H1" s="981"/>
      <c r="I1" s="981"/>
      <c r="J1" s="981"/>
      <c r="K1" s="981"/>
      <c r="L1" s="982"/>
    </row>
    <row r="2" spans="2:12" ht="11.25" customHeight="1" x14ac:dyDescent="0.25">
      <c r="B2" s="983"/>
      <c r="C2" s="984"/>
      <c r="D2" s="984"/>
      <c r="E2" s="984"/>
      <c r="F2" s="984"/>
      <c r="G2" s="984"/>
      <c r="H2" s="984"/>
      <c r="I2" s="984"/>
      <c r="J2" s="984"/>
      <c r="K2" s="984"/>
      <c r="L2" s="985"/>
    </row>
    <row r="3" spans="2:12" ht="24.95" customHeight="1" x14ac:dyDescent="0.25">
      <c r="B3" s="986" t="s">
        <v>366</v>
      </c>
      <c r="C3" s="987"/>
      <c r="D3" s="987"/>
      <c r="E3" s="988"/>
      <c r="F3" s="151">
        <v>44097</v>
      </c>
      <c r="G3" s="986" t="s">
        <v>367</v>
      </c>
      <c r="H3" s="987"/>
      <c r="I3" s="988"/>
      <c r="J3" s="1057">
        <v>44103</v>
      </c>
      <c r="K3" s="987"/>
      <c r="L3" s="988"/>
    </row>
    <row r="4" spans="2:12" ht="24.95" customHeight="1" x14ac:dyDescent="0.25">
      <c r="B4" s="1130" t="s">
        <v>326</v>
      </c>
      <c r="C4" s="993"/>
      <c r="D4" s="993"/>
      <c r="E4" s="993"/>
      <c r="F4" s="993"/>
      <c r="G4" s="994"/>
      <c r="H4" s="1131" t="s">
        <v>581</v>
      </c>
      <c r="I4" s="1132"/>
      <c r="J4" s="187" t="s">
        <v>2</v>
      </c>
      <c r="K4" s="998" t="s">
        <v>0</v>
      </c>
      <c r="L4" s="999"/>
    </row>
    <row r="5" spans="2:12" ht="24.95" customHeight="1" x14ac:dyDescent="0.25">
      <c r="B5" s="1126"/>
      <c r="C5" s="996"/>
      <c r="D5" s="996"/>
      <c r="E5" s="996"/>
      <c r="F5" s="996"/>
      <c r="G5" s="997"/>
      <c r="H5" s="1127" t="s">
        <v>582</v>
      </c>
      <c r="I5" s="1128"/>
      <c r="J5" s="187">
        <v>2</v>
      </c>
      <c r="K5" s="998" t="s">
        <v>368</v>
      </c>
      <c r="L5" s="999"/>
    </row>
    <row r="6" spans="2:12" ht="24.95" customHeight="1" thickBot="1" x14ac:dyDescent="0.3">
      <c r="B6" s="993" t="s">
        <v>1023</v>
      </c>
      <c r="C6" s="993"/>
      <c r="D6" s="993"/>
      <c r="E6" s="993"/>
      <c r="F6" s="993"/>
      <c r="G6" s="993"/>
      <c r="H6" s="993"/>
      <c r="I6" s="993"/>
      <c r="J6" s="993"/>
      <c r="K6" s="993"/>
      <c r="L6" s="1129"/>
    </row>
    <row r="7" spans="2:12" x14ac:dyDescent="0.25">
      <c r="B7" s="1135" t="s">
        <v>539</v>
      </c>
      <c r="C7" s="1136"/>
      <c r="D7" s="1136"/>
      <c r="E7" s="1136"/>
      <c r="F7" s="1136"/>
      <c r="G7" s="1137"/>
      <c r="H7" s="1135" t="s">
        <v>540</v>
      </c>
      <c r="I7" s="1136"/>
      <c r="J7" s="1136"/>
      <c r="K7" s="1136"/>
      <c r="L7" s="1137"/>
    </row>
    <row r="8" spans="2:12" x14ac:dyDescent="0.25">
      <c r="B8" s="1138"/>
      <c r="C8" s="1139"/>
      <c r="D8" s="1139"/>
      <c r="E8" s="1139"/>
      <c r="F8" s="1139"/>
      <c r="G8" s="1140"/>
      <c r="H8" s="1138"/>
      <c r="I8" s="1139"/>
      <c r="J8" s="1139"/>
      <c r="K8" s="1139"/>
      <c r="L8" s="1140"/>
    </row>
    <row r="9" spans="2:12" x14ac:dyDescent="0.25">
      <c r="B9" s="1138"/>
      <c r="C9" s="1139"/>
      <c r="D9" s="1139"/>
      <c r="E9" s="1139"/>
      <c r="F9" s="1139"/>
      <c r="G9" s="1140"/>
      <c r="H9" s="1138"/>
      <c r="I9" s="1139"/>
      <c r="J9" s="1139"/>
      <c r="K9" s="1139"/>
      <c r="L9" s="1140"/>
    </row>
    <row r="10" spans="2:12" x14ac:dyDescent="0.25">
      <c r="B10" s="1138"/>
      <c r="C10" s="1139"/>
      <c r="D10" s="1139"/>
      <c r="E10" s="1139"/>
      <c r="F10" s="1139"/>
      <c r="G10" s="1140"/>
      <c r="H10" s="1138"/>
      <c r="I10" s="1139"/>
      <c r="J10" s="1139"/>
      <c r="K10" s="1139"/>
      <c r="L10" s="1140"/>
    </row>
    <row r="11" spans="2:12" x14ac:dyDescent="0.25">
      <c r="B11" s="1138"/>
      <c r="C11" s="1139"/>
      <c r="D11" s="1139"/>
      <c r="E11" s="1139"/>
      <c r="F11" s="1139"/>
      <c r="G11" s="1140"/>
      <c r="H11" s="1138"/>
      <c r="I11" s="1139"/>
      <c r="J11" s="1139"/>
      <c r="K11" s="1139"/>
      <c r="L11" s="1140"/>
    </row>
    <row r="12" spans="2:12" x14ac:dyDescent="0.25">
      <c r="B12" s="1138"/>
      <c r="C12" s="1139"/>
      <c r="D12" s="1139"/>
      <c r="E12" s="1139"/>
      <c r="F12" s="1139"/>
      <c r="G12" s="1140"/>
      <c r="H12" s="1138"/>
      <c r="I12" s="1139"/>
      <c r="J12" s="1139"/>
      <c r="K12" s="1139"/>
      <c r="L12" s="1140"/>
    </row>
    <row r="13" spans="2:12" x14ac:dyDescent="0.25">
      <c r="B13" s="1138"/>
      <c r="C13" s="1139"/>
      <c r="D13" s="1139"/>
      <c r="E13" s="1139"/>
      <c r="F13" s="1139"/>
      <c r="G13" s="1140"/>
      <c r="H13" s="1138"/>
      <c r="I13" s="1139"/>
      <c r="J13" s="1139"/>
      <c r="K13" s="1139"/>
      <c r="L13" s="1140"/>
    </row>
    <row r="14" spans="2:12" x14ac:dyDescent="0.25">
      <c r="B14" s="1138"/>
      <c r="C14" s="1139"/>
      <c r="D14" s="1139"/>
      <c r="E14" s="1139"/>
      <c r="F14" s="1139"/>
      <c r="G14" s="1140"/>
      <c r="H14" s="1138"/>
      <c r="I14" s="1139"/>
      <c r="J14" s="1139"/>
      <c r="K14" s="1139"/>
      <c r="L14" s="1140"/>
    </row>
    <row r="15" spans="2:12" x14ac:dyDescent="0.25">
      <c r="B15" s="1138"/>
      <c r="C15" s="1139"/>
      <c r="D15" s="1139"/>
      <c r="E15" s="1139"/>
      <c r="F15" s="1139"/>
      <c r="G15" s="1140"/>
      <c r="H15" s="1138"/>
      <c r="I15" s="1139"/>
      <c r="J15" s="1139"/>
      <c r="K15" s="1139"/>
      <c r="L15" s="1140"/>
    </row>
    <row r="16" spans="2:12" x14ac:dyDescent="0.25">
      <c r="B16" s="1138"/>
      <c r="C16" s="1139"/>
      <c r="D16" s="1139"/>
      <c r="E16" s="1139"/>
      <c r="F16" s="1139"/>
      <c r="G16" s="1140"/>
      <c r="H16" s="1138"/>
      <c r="I16" s="1139"/>
      <c r="J16" s="1139"/>
      <c r="K16" s="1139"/>
      <c r="L16" s="1140"/>
    </row>
    <row r="17" spans="2:12" x14ac:dyDescent="0.25">
      <c r="B17" s="1138"/>
      <c r="C17" s="1139"/>
      <c r="D17" s="1139"/>
      <c r="E17" s="1139"/>
      <c r="F17" s="1139"/>
      <c r="G17" s="1140"/>
      <c r="H17" s="1138"/>
      <c r="I17" s="1139"/>
      <c r="J17" s="1139"/>
      <c r="K17" s="1139"/>
      <c r="L17" s="1140"/>
    </row>
    <row r="18" spans="2:12" x14ac:dyDescent="0.25">
      <c r="B18" s="1138"/>
      <c r="C18" s="1139"/>
      <c r="D18" s="1139"/>
      <c r="E18" s="1139"/>
      <c r="F18" s="1139"/>
      <c r="G18" s="1140"/>
      <c r="H18" s="1138"/>
      <c r="I18" s="1139"/>
      <c r="J18" s="1139"/>
      <c r="K18" s="1139"/>
      <c r="L18" s="1140"/>
    </row>
    <row r="19" spans="2:12" x14ac:dyDescent="0.25">
      <c r="B19" s="1138"/>
      <c r="C19" s="1139"/>
      <c r="D19" s="1139"/>
      <c r="E19" s="1139"/>
      <c r="F19" s="1139"/>
      <c r="G19" s="1140"/>
      <c r="H19" s="1138"/>
      <c r="I19" s="1139"/>
      <c r="J19" s="1139"/>
      <c r="K19" s="1139"/>
      <c r="L19" s="1140"/>
    </row>
    <row r="20" spans="2:12" x14ac:dyDescent="0.25">
      <c r="B20" s="1138"/>
      <c r="C20" s="1139"/>
      <c r="D20" s="1139"/>
      <c r="E20" s="1139"/>
      <c r="F20" s="1139"/>
      <c r="G20" s="1140"/>
      <c r="H20" s="1138"/>
      <c r="I20" s="1139"/>
      <c r="J20" s="1139"/>
      <c r="K20" s="1139"/>
      <c r="L20" s="1140"/>
    </row>
    <row r="21" spans="2:12" ht="15" customHeight="1" x14ac:dyDescent="0.25">
      <c r="B21" s="1111">
        <v>1</v>
      </c>
      <c r="C21" s="1112"/>
      <c r="D21" s="1112"/>
      <c r="E21" s="1112"/>
      <c r="F21" s="1112"/>
      <c r="G21" s="1113"/>
      <c r="H21" s="1111">
        <v>2</v>
      </c>
      <c r="I21" s="1112"/>
      <c r="J21" s="1112"/>
      <c r="K21" s="1112"/>
      <c r="L21" s="1113"/>
    </row>
    <row r="22" spans="2:12" ht="15.75" thickBot="1" x14ac:dyDescent="0.3">
      <c r="B22" s="1114"/>
      <c r="C22" s="1115"/>
      <c r="D22" s="1115"/>
      <c r="E22" s="1115"/>
      <c r="F22" s="1115"/>
      <c r="G22" s="1116"/>
      <c r="H22" s="1114"/>
      <c r="I22" s="1115"/>
      <c r="J22" s="1115"/>
      <c r="K22" s="1115"/>
      <c r="L22" s="1116"/>
    </row>
    <row r="23" spans="2:12" ht="57" customHeight="1" thickBot="1" x14ac:dyDescent="0.3">
      <c r="B23" s="1120" t="s">
        <v>1212</v>
      </c>
      <c r="C23" s="1121"/>
      <c r="D23" s="1121"/>
      <c r="E23" s="1121"/>
      <c r="F23" s="1121"/>
      <c r="G23" s="1121"/>
      <c r="H23" s="1121"/>
      <c r="I23" s="1121"/>
      <c r="J23" s="1121"/>
      <c r="K23" s="1121"/>
      <c r="L23" s="1122"/>
    </row>
    <row r="24" spans="2:12" ht="14.25" customHeight="1" x14ac:dyDescent="0.25">
      <c r="B24" s="974" t="s">
        <v>539</v>
      </c>
      <c r="C24" s="975"/>
      <c r="D24" s="975"/>
      <c r="E24" s="975"/>
      <c r="F24" s="975"/>
      <c r="G24" s="976"/>
      <c r="H24" s="974" t="s">
        <v>540</v>
      </c>
      <c r="I24" s="975"/>
      <c r="J24" s="975"/>
      <c r="K24" s="975"/>
      <c r="L24" s="976"/>
    </row>
    <row r="25" spans="2:12" ht="13.5" customHeight="1" x14ac:dyDescent="0.25">
      <c r="B25" s="977"/>
      <c r="C25" s="978"/>
      <c r="D25" s="978"/>
      <c r="E25" s="978"/>
      <c r="F25" s="978"/>
      <c r="G25" s="979"/>
      <c r="H25" s="977"/>
      <c r="I25" s="978"/>
      <c r="J25" s="978"/>
      <c r="K25" s="978"/>
      <c r="L25" s="979"/>
    </row>
    <row r="26" spans="2:12" ht="13.5" customHeight="1" x14ac:dyDescent="0.25">
      <c r="B26" s="977"/>
      <c r="C26" s="978"/>
      <c r="D26" s="978"/>
      <c r="E26" s="978"/>
      <c r="F26" s="978"/>
      <c r="G26" s="979"/>
      <c r="H26" s="977"/>
      <c r="I26" s="978"/>
      <c r="J26" s="978"/>
      <c r="K26" s="978"/>
      <c r="L26" s="979"/>
    </row>
    <row r="27" spans="2:12" ht="12" customHeight="1" x14ac:dyDescent="0.25">
      <c r="B27" s="977"/>
      <c r="C27" s="978"/>
      <c r="D27" s="978"/>
      <c r="E27" s="978"/>
      <c r="F27" s="978"/>
      <c r="G27" s="979"/>
      <c r="H27" s="977"/>
      <c r="I27" s="978"/>
      <c r="J27" s="978"/>
      <c r="K27" s="978"/>
      <c r="L27" s="979"/>
    </row>
    <row r="28" spans="2:12" ht="12" customHeight="1" x14ac:dyDescent="0.25">
      <c r="B28" s="977"/>
      <c r="C28" s="978"/>
      <c r="D28" s="978"/>
      <c r="E28" s="978"/>
      <c r="F28" s="978"/>
      <c r="G28" s="979"/>
      <c r="H28" s="977"/>
      <c r="I28" s="978"/>
      <c r="J28" s="978"/>
      <c r="K28" s="978"/>
      <c r="L28" s="979"/>
    </row>
    <row r="29" spans="2:12" ht="12" customHeight="1" x14ac:dyDescent="0.25">
      <c r="B29" s="977"/>
      <c r="C29" s="978"/>
      <c r="D29" s="978"/>
      <c r="E29" s="978"/>
      <c r="F29" s="978"/>
      <c r="G29" s="979"/>
      <c r="H29" s="977"/>
      <c r="I29" s="978"/>
      <c r="J29" s="978"/>
      <c r="K29" s="978"/>
      <c r="L29" s="979"/>
    </row>
    <row r="30" spans="2:12" ht="14.25" customHeight="1" x14ac:dyDescent="0.25">
      <c r="B30" s="977"/>
      <c r="C30" s="978"/>
      <c r="D30" s="978"/>
      <c r="E30" s="978"/>
      <c r="F30" s="978"/>
      <c r="G30" s="979"/>
      <c r="H30" s="977"/>
      <c r="I30" s="978"/>
      <c r="J30" s="978"/>
      <c r="K30" s="978"/>
      <c r="L30" s="979"/>
    </row>
    <row r="31" spans="2:12" ht="16.5" customHeight="1" x14ac:dyDescent="0.25">
      <c r="B31" s="977"/>
      <c r="C31" s="978"/>
      <c r="D31" s="978"/>
      <c r="E31" s="978"/>
      <c r="F31" s="978"/>
      <c r="G31" s="979"/>
      <c r="H31" s="977"/>
      <c r="I31" s="978"/>
      <c r="J31" s="978"/>
      <c r="K31" s="978"/>
      <c r="L31" s="979"/>
    </row>
    <row r="32" spans="2:12" ht="12.75" customHeight="1" x14ac:dyDescent="0.25">
      <c r="B32" s="977"/>
      <c r="C32" s="978"/>
      <c r="D32" s="978"/>
      <c r="E32" s="978"/>
      <c r="F32" s="978"/>
      <c r="G32" s="979"/>
      <c r="H32" s="977"/>
      <c r="I32" s="978"/>
      <c r="J32" s="978"/>
      <c r="K32" s="978"/>
      <c r="L32" s="979"/>
    </row>
    <row r="33" spans="2:12" ht="12.75" customHeight="1" x14ac:dyDescent="0.25">
      <c r="B33" s="977"/>
      <c r="C33" s="978"/>
      <c r="D33" s="978"/>
      <c r="E33" s="978"/>
      <c r="F33" s="978"/>
      <c r="G33" s="979"/>
      <c r="H33" s="977"/>
      <c r="I33" s="978"/>
      <c r="J33" s="978"/>
      <c r="K33" s="978"/>
      <c r="L33" s="979"/>
    </row>
    <row r="34" spans="2:12" ht="13.5" customHeight="1" x14ac:dyDescent="0.25">
      <c r="B34" s="977"/>
      <c r="C34" s="978"/>
      <c r="D34" s="978"/>
      <c r="E34" s="978"/>
      <c r="F34" s="978"/>
      <c r="G34" s="979"/>
      <c r="H34" s="977"/>
      <c r="I34" s="978"/>
      <c r="J34" s="978"/>
      <c r="K34" s="978"/>
      <c r="L34" s="979"/>
    </row>
    <row r="35" spans="2:12" ht="12" customHeight="1" x14ac:dyDescent="0.25">
      <c r="B35" s="977"/>
      <c r="C35" s="978"/>
      <c r="D35" s="978"/>
      <c r="E35" s="978"/>
      <c r="F35" s="978"/>
      <c r="G35" s="979"/>
      <c r="H35" s="977"/>
      <c r="I35" s="978"/>
      <c r="J35" s="978"/>
      <c r="K35" s="978"/>
      <c r="L35" s="979"/>
    </row>
    <row r="36" spans="2:12" ht="11.25" customHeight="1" x14ac:dyDescent="0.25">
      <c r="B36" s="977"/>
      <c r="C36" s="978"/>
      <c r="D36" s="978"/>
      <c r="E36" s="978"/>
      <c r="F36" s="978"/>
      <c r="G36" s="979"/>
      <c r="H36" s="977"/>
      <c r="I36" s="978"/>
      <c r="J36" s="978"/>
      <c r="K36" s="978"/>
      <c r="L36" s="979"/>
    </row>
    <row r="37" spans="2:12" ht="18.75" customHeight="1" x14ac:dyDescent="0.25">
      <c r="B37" s="977"/>
      <c r="C37" s="978"/>
      <c r="D37" s="978"/>
      <c r="E37" s="978"/>
      <c r="F37" s="978"/>
      <c r="G37" s="979"/>
      <c r="H37" s="977"/>
      <c r="I37" s="978"/>
      <c r="J37" s="978"/>
      <c r="K37" s="978"/>
      <c r="L37" s="979"/>
    </row>
    <row r="38" spans="2:12" ht="15" customHeight="1" x14ac:dyDescent="0.25">
      <c r="B38" s="1111">
        <v>3</v>
      </c>
      <c r="C38" s="1112"/>
      <c r="D38" s="1112"/>
      <c r="E38" s="1112"/>
      <c r="F38" s="1112"/>
      <c r="G38" s="1113"/>
      <c r="H38" s="1111">
        <v>4</v>
      </c>
      <c r="I38" s="1112"/>
      <c r="J38" s="1112"/>
      <c r="K38" s="1112"/>
      <c r="L38" s="1113"/>
    </row>
    <row r="39" spans="2:12" ht="15.75" thickBot="1" x14ac:dyDescent="0.3">
      <c r="B39" s="1114"/>
      <c r="C39" s="1115"/>
      <c r="D39" s="1115"/>
      <c r="E39" s="1115"/>
      <c r="F39" s="1115"/>
      <c r="G39" s="1116"/>
      <c r="H39" s="1114"/>
      <c r="I39" s="1115"/>
      <c r="J39" s="1115"/>
      <c r="K39" s="1115"/>
      <c r="L39" s="1116"/>
    </row>
    <row r="40" spans="2:12" ht="38.25" customHeight="1" thickBot="1" x14ac:dyDescent="0.3">
      <c r="B40" s="1120" t="s">
        <v>1213</v>
      </c>
      <c r="C40" s="1121"/>
      <c r="D40" s="1121"/>
      <c r="E40" s="1121"/>
      <c r="F40" s="1121"/>
      <c r="G40" s="1121"/>
      <c r="H40" s="1121"/>
      <c r="I40" s="1121"/>
      <c r="J40" s="1121"/>
      <c r="K40" s="1121"/>
      <c r="L40" s="1122"/>
    </row>
  </sheetData>
  <mergeCells count="21">
    <mergeCell ref="B1:L2"/>
    <mergeCell ref="B3:E3"/>
    <mergeCell ref="G3:I3"/>
    <mergeCell ref="J3:L3"/>
    <mergeCell ref="B4:G4"/>
    <mergeCell ref="H4:I4"/>
    <mergeCell ref="K4:L4"/>
    <mergeCell ref="B5:G5"/>
    <mergeCell ref="H5:I5"/>
    <mergeCell ref="K5:L5"/>
    <mergeCell ref="B6:L6"/>
    <mergeCell ref="B7:G20"/>
    <mergeCell ref="H7:L20"/>
    <mergeCell ref="B40:L40"/>
    <mergeCell ref="B21:G22"/>
    <mergeCell ref="H21:L22"/>
    <mergeCell ref="B23:L23"/>
    <mergeCell ref="B24:G37"/>
    <mergeCell ref="H24:L37"/>
    <mergeCell ref="B38:G39"/>
    <mergeCell ref="H38:L39"/>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16</vt:i4>
      </vt:variant>
    </vt:vector>
  </HeadingPairs>
  <TitlesOfParts>
    <vt:vector size="28" baseType="lpstr">
      <vt:lpstr>Formato</vt:lpstr>
      <vt:lpstr>Predial</vt:lpstr>
      <vt:lpstr>Financiero </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R-CEC-22 REG. Fotografico UF2.1</vt:lpstr>
      <vt:lpstr>Reg fotog ambien Mjto UF1 y 2,1</vt:lpstr>
      <vt:lpstr>'Financiero '!Área_de_impresión</vt:lpstr>
      <vt:lpstr>Predial!Área_de_impresión</vt:lpstr>
      <vt:lpstr>'R-CEC-22 REG. Fotografico UF2.1'!Área_de_impresión</vt:lpstr>
      <vt:lpstr>'Reg fotog ambien Mjto UF1 y 2,1'!Área_de_impresión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'R-CEC-22 REG. Fotografico UF2.1'!Títulos_a_imprimir</vt:lpstr>
      <vt:lpstr>'Reg fotog ambien Mjto UF1 y 2,1'!Títulos_a_imprimir</vt:lpstr>
      <vt:lpstr>'Reg fotográfico ambiental UF1y3'!Títulos_a_imprimir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2020-10-03T00:49:22Z</dcterms:modified>
</cp:coreProperties>
</file>